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tabRatio="949" firstSheet="1" activeTab="1"/>
  </bookViews>
  <sheets>
    <sheet name="XXXXXXXXXXXXXXXXXXXXXXXXX" sheetId="1" state="veryHidden" r:id="rId1"/>
    <sheet name="Instructions" sheetId="2" r:id="rId2"/>
    <sheet name="Financial Inputs" sheetId="3" r:id="rId3"/>
    <sheet name="Labor " sheetId="4" r:id="rId4"/>
    <sheet name="PM Labor " sheetId="5" r:id="rId5"/>
    <sheet name="Production Increase" sheetId="6" r:id="rId6"/>
    <sheet name="Scrap " sheetId="7" r:id="rId7"/>
    <sheet name="Misc. " sheetId="8" r:id="rId8"/>
    <sheet name="Savings Summary" sheetId="9" r:id="rId9"/>
    <sheet name="Investment Summary" sheetId="10" r:id="rId10"/>
    <sheet name="Disc. Cash Flow" sheetId="11" r:id="rId11"/>
  </sheets>
  <definedNames>
    <definedName name="Ann_Lab_Sav" localSheetId="5">'Production Increase'!$I$32</definedName>
    <definedName name="Ann_Lab_Sav">'Labor '!$H$39</definedName>
    <definedName name="Ann_Prod_Hrs">'Production Increase'!$G$14</definedName>
    <definedName name="Cap_Eval_Dur">'Financial Inputs'!$F$21</definedName>
    <definedName name="Current_Production">'Production Increase'!$I$8</definedName>
    <definedName name="Disability_Savings">'Labor '!$H$41</definedName>
    <definedName name="disc_fact" localSheetId="10">'Disc. Cash Flow'!$D$32</definedName>
    <definedName name="Hrs_Laborer">'Labor '!$H$22</definedName>
    <definedName name="Hurdle_Rate">'Financial Inputs'!$F$19</definedName>
    <definedName name="Inc_Ann_Profit">'Production Increase'!$I$27</definedName>
    <definedName name="invest5a" localSheetId="10">'Disc. Cash Flow'!$E$10</definedName>
    <definedName name="invest5a_1" localSheetId="10">'Disc. Cash Flow'!$F$10</definedName>
    <definedName name="invest5a_2" localSheetId="10">'Disc. Cash Flow'!$G$10</definedName>
    <definedName name="invest5a_3" localSheetId="10">'Disc. Cash Flow'!$H$10</definedName>
    <definedName name="invest5a_4" localSheetId="10">'Disc. Cash Flow'!$I$10</definedName>
    <definedName name="invest5a_5" localSheetId="10">'Disc. Cash Flow'!$J$10</definedName>
    <definedName name="invest5a_6" localSheetId="10">'Disc. Cash Flow'!$K$10</definedName>
    <definedName name="invest5a_7" localSheetId="10">'Disc. Cash Flow'!$L$10</definedName>
    <definedName name="invest5a_7">#REF!</definedName>
    <definedName name="invest77a_1" localSheetId="10">'Disc. Cash Flow'!#REF!</definedName>
    <definedName name="invest77a_1">#REF!</definedName>
    <definedName name="invest7a" localSheetId="10">'Disc. Cash Flow'!$E$11</definedName>
    <definedName name="invest7a_1" localSheetId="10">'Disc. Cash Flow'!$F$11</definedName>
    <definedName name="invest7a_2" localSheetId="10">'Disc. Cash Flow'!$G$11</definedName>
    <definedName name="invest7a_3" localSheetId="10">'Disc. Cash Flow'!$H$11</definedName>
    <definedName name="invest7a_4" localSheetId="10">'Disc. Cash Flow'!$I$11</definedName>
    <definedName name="invest7a_5" localSheetId="10">'Disc. Cash Flow'!$J$11</definedName>
    <definedName name="invest7a_6" localSheetId="10">'Disc. Cash Flow'!$K$11</definedName>
    <definedName name="invest7a_7" localSheetId="10">'Disc. Cash Flow'!$L$11</definedName>
    <definedName name="invest7a_7">#REF!</definedName>
    <definedName name="Investment">'Financial Inputs'!$F$8</definedName>
    <definedName name="Misc_Savings">'Misc. '!$I$15</definedName>
    <definedName name="PM_Lab_Savings">'PM Labor '!$H$15</definedName>
    <definedName name="_xlnm.Print_Area" localSheetId="10">'Disc. Cash Flow'!$B$3:$M$81</definedName>
    <definedName name="_xlnm.Print_Area" localSheetId="2">'Financial Inputs'!$B$3:$G$26</definedName>
    <definedName name="_xlnm.Print_Area" localSheetId="1">'Instructions'!$A$2:$G$20</definedName>
    <definedName name="_xlnm.Print_Area" localSheetId="9">'Investment Summary'!$B$3:$H$27</definedName>
    <definedName name="_xlnm.Print_Area" localSheetId="3">'Labor '!$B$3:$I$43</definedName>
    <definedName name="_xlnm.Print_Area" localSheetId="7">'Misc. '!$A$2:$K$17</definedName>
    <definedName name="_xlnm.Print_Area" localSheetId="4">'PM Labor '!$B$3:$I$16</definedName>
    <definedName name="_xlnm.Print_Area" localSheetId="5">'Production Increase'!$B$3:$J$28</definedName>
    <definedName name="_xlnm.Print_Area" localSheetId="8">'Savings Summary'!$B$3:$H$24</definedName>
    <definedName name="_xlnm.Print_Area" localSheetId="6">'Scrap '!$B$3:$J$20</definedName>
    <definedName name="Prod_Rate">'Production Increase'!$G$9</definedName>
    <definedName name="Robotic_Ann_Prod_Hrs">'Production Increase'!$G$22</definedName>
    <definedName name="Robotic_Prod_Rate">'Production Increase'!$G$17</definedName>
    <definedName name="Robotic_Production">'Production Increase'!$I$16</definedName>
    <definedName name="Scrap_Savings">'Scrap '!$I$19</definedName>
    <definedName name="shifts">'Labor '!$H$20</definedName>
    <definedName name="Tax_Rate">'Financial Inputs'!$F$17</definedName>
    <definedName name="Total_Investment">'Investment Summary'!$G$8</definedName>
    <definedName name="Unit_Profit">'Production Increase'!$G$25</definedName>
  </definedNames>
  <calcPr fullCalcOnLoad="1"/>
</workbook>
</file>

<file path=xl/comments11.xml><?xml version="1.0" encoding="utf-8"?>
<comments xmlns="http://schemas.openxmlformats.org/spreadsheetml/2006/main">
  <authors>
    <author>Preferred Customer</author>
  </authors>
  <commentList>
    <comment ref="G37" authorId="0">
      <text>
        <r>
          <rPr>
            <b/>
            <sz val="10"/>
            <rFont val="Tahoma"/>
            <family val="2"/>
          </rPr>
          <t>Net Present Value is The Value Of Future Cash Flows Today.</t>
        </r>
      </text>
    </comment>
    <comment ref="H37" authorId="0">
      <text>
        <r>
          <rPr>
            <b/>
            <sz val="10"/>
            <rFont val="Tahoma"/>
            <family val="2"/>
          </rPr>
          <t>Internal Rate of Return is when  the net initial investment cash outflows = the present value of the incremental net cash inflows</t>
        </r>
        <r>
          <rPr>
            <sz val="8"/>
            <rFont val="Tahoma"/>
            <family val="0"/>
          </rPr>
          <t xml:space="preserve">
</t>
        </r>
      </text>
    </comment>
    <comment ref="H40" authorId="0">
      <text>
        <r>
          <rPr>
            <b/>
            <sz val="10"/>
            <rFont val="Tahoma"/>
            <family val="2"/>
          </rPr>
          <t>The Payback Period is the amount of time it takes to recoup the initial investment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lukascj</author>
  </authors>
  <commentList>
    <comment ref="D10" authorId="0">
      <text>
        <r>
          <rPr>
            <b/>
            <sz val="10"/>
            <rFont val="Tahoma"/>
            <family val="2"/>
          </rPr>
          <t>Select Boxes with a Triangle in the corner to read comments describing the contents to be entered into the box, or describing the meaning of the box.</t>
        </r>
      </text>
    </comment>
  </commentList>
</comments>
</file>

<file path=xl/comments3.xml><?xml version="1.0" encoding="utf-8"?>
<comments xmlns="http://schemas.openxmlformats.org/spreadsheetml/2006/main">
  <authors>
    <author>lukascj</author>
  </authors>
  <commentList>
    <comment ref="F17" authorId="0">
      <text>
        <r>
          <rPr>
            <b/>
            <sz val="10"/>
            <rFont val="Tahoma"/>
            <family val="2"/>
          </rPr>
          <t>Use 40% if Actual Rate Is Not Known</t>
        </r>
      </text>
    </comment>
  </commentList>
</comments>
</file>

<file path=xl/comments4.xml><?xml version="1.0" encoding="utf-8"?>
<comments xmlns="http://schemas.openxmlformats.org/spreadsheetml/2006/main">
  <authors>
    <author>lukascj</author>
    <author>Preferred Customer</author>
  </authors>
  <commentList>
    <comment ref="F42" authorId="0">
      <text>
        <r>
          <rPr>
            <b/>
            <sz val="10"/>
            <rFont val="Tahoma"/>
            <family val="2"/>
          </rPr>
          <t>Use 5% if Actual Rate is Not Known</t>
        </r>
      </text>
    </comment>
    <comment ref="F32" authorId="1">
      <text>
        <r>
          <rPr>
            <sz val="10"/>
            <rFont val="Tahoma"/>
            <family val="2"/>
          </rPr>
          <t>Burdened Rates.  Includes Benefits, Overhead, Etc...</t>
        </r>
      </text>
    </comment>
  </commentList>
</comments>
</file>

<file path=xl/comments5.xml><?xml version="1.0" encoding="utf-8"?>
<comments xmlns="http://schemas.openxmlformats.org/spreadsheetml/2006/main">
  <authors>
    <author>lukascj</author>
  </authors>
  <commentList>
    <comment ref="H10" authorId="0">
      <text>
        <r>
          <rPr>
            <b/>
            <sz val="10"/>
            <rFont val="Tahoma"/>
            <family val="2"/>
          </rPr>
          <t>Burdened Rate Includes Benefits, Overhead, Etc...</t>
        </r>
      </text>
    </comment>
  </commentList>
</comments>
</file>

<file path=xl/sharedStrings.xml><?xml version="1.0" encoding="utf-8"?>
<sst xmlns="http://schemas.openxmlformats.org/spreadsheetml/2006/main" count="294" uniqueCount="160">
  <si>
    <t xml:space="preserve"> </t>
  </si>
  <si>
    <t>Investment Summary</t>
  </si>
  <si>
    <t>Total Annual Profit Increase (Before Income Taxes):</t>
  </si>
  <si>
    <t>(True Interest Return Generated by the Project)</t>
  </si>
  <si>
    <t>(If IRR &gt; Hurdle Rate, Accept the Project)</t>
  </si>
  <si>
    <t>(If IRR &lt; Hurdle Rate, Reject the Project)</t>
  </si>
  <si>
    <t>(IF NPV &gt; $0, Accept the Project)</t>
  </si>
  <si>
    <t>(IF NPV &lt; $0, Reject the Project)</t>
  </si>
  <si>
    <t>Annual Savings Summary</t>
  </si>
  <si>
    <t>Lost Time and Disability Savings :</t>
  </si>
  <si>
    <r>
      <t xml:space="preserve">Workers Compensation Premiums </t>
    </r>
    <r>
      <rPr>
        <b/>
        <sz val="12"/>
        <rFont val="Arial"/>
        <family val="2"/>
      </rPr>
      <t>($1.3 per $100 of payroll)</t>
    </r>
  </si>
  <si>
    <t>Total Annual Profit Increase:</t>
  </si>
  <si>
    <t xml:space="preserve">Number of Shifts: </t>
  </si>
  <si>
    <t>Annual Lost Time and Disability Savings:</t>
  </si>
  <si>
    <t>Preventive Maintenance (PM) Labor Cost</t>
  </si>
  <si>
    <t>Burdened Hourly Rate for PM:</t>
  </si>
  <si>
    <t>Year 1</t>
  </si>
  <si>
    <t>Year 2</t>
  </si>
  <si>
    <t>Year 3</t>
  </si>
  <si>
    <t>Year 4</t>
  </si>
  <si>
    <t>Year 5</t>
  </si>
  <si>
    <t>Year 6</t>
  </si>
  <si>
    <t>Year 7</t>
  </si>
  <si>
    <t xml:space="preserve"> 5 Year (-)</t>
  </si>
  <si>
    <t>Total Equipment Investment</t>
  </si>
  <si>
    <t>Operator Labor Savings</t>
  </si>
  <si>
    <t xml:space="preserve">   </t>
  </si>
  <si>
    <t>Net Pre-Tax Profit:</t>
  </si>
  <si>
    <t xml:space="preserve"> Income Taxes @</t>
  </si>
  <si>
    <t xml:space="preserve"> Add Depreciation (+)</t>
  </si>
  <si>
    <t>Financial Analysis</t>
  </si>
  <si>
    <t>(continued)</t>
  </si>
  <si>
    <t xml:space="preserve">Payback </t>
  </si>
  <si>
    <t>Calculation Detail:</t>
  </si>
  <si>
    <t>Formula Checks:</t>
  </si>
  <si>
    <t>(Should = 0 )</t>
  </si>
  <si>
    <t>IRR 7YR</t>
  </si>
  <si>
    <t>GUESS</t>
  </si>
  <si>
    <t>Deprec.</t>
  </si>
  <si>
    <t>Investment Year 1</t>
  </si>
  <si>
    <t>Investment Year 2</t>
  </si>
  <si>
    <t>Investment Year 3</t>
  </si>
  <si>
    <t>Investment Year 4</t>
  </si>
  <si>
    <t>Investment Year 5</t>
  </si>
  <si>
    <t>Investment Year 6</t>
  </si>
  <si>
    <t>Investment Year 7</t>
  </si>
  <si>
    <t>Total Depreciation</t>
  </si>
  <si>
    <t>Inflation Factors</t>
  </si>
  <si>
    <t>Enter Rate</t>
  </si>
  <si>
    <t>Financial Inputs</t>
  </si>
  <si>
    <t>Labor Savings</t>
  </si>
  <si>
    <t>Current Number of Laborers per Shift:</t>
  </si>
  <si>
    <t>Maintenance</t>
  </si>
  <si>
    <t>Production Increase Value:</t>
  </si>
  <si>
    <t>Scrap Reduction Savings:</t>
  </si>
  <si>
    <t>Go Through The Entire Workbook, Sheet By Sheet and Enter Data Using The Following Rules:</t>
  </si>
  <si>
    <r>
      <t xml:space="preserve"> - The Fields With No Shading Are Automatically Calculated - </t>
    </r>
    <r>
      <rPr>
        <u val="single"/>
        <sz val="14"/>
        <color indexed="10"/>
        <rFont val="Arial Black"/>
        <family val="2"/>
      </rPr>
      <t>DO NOT ENTER DATA!</t>
    </r>
  </si>
  <si>
    <t>Operators</t>
  </si>
  <si>
    <t>Technicians</t>
  </si>
  <si>
    <t>Material Handlers</t>
  </si>
  <si>
    <t>Annual Average Percentage Rate:</t>
  </si>
  <si>
    <t>Total Additional Number of PM Personnel Assigned:</t>
  </si>
  <si>
    <t>Operator Labor Savings :</t>
  </si>
  <si>
    <t>System Preventive Maintenance:</t>
  </si>
  <si>
    <t>Production Increase</t>
  </si>
  <si>
    <t>Production Rate Per Hour</t>
  </si>
  <si>
    <t>Production Hours Per Day</t>
  </si>
  <si>
    <t>Production Days Per Week</t>
  </si>
  <si>
    <t>Production Weeks Per Year</t>
  </si>
  <si>
    <t>Less Annual Unscheduled Downtime (avg. percentage)</t>
  </si>
  <si>
    <r>
      <t xml:space="preserve"> - You </t>
    </r>
    <r>
      <rPr>
        <i/>
        <u val="single"/>
        <sz val="14"/>
        <color indexed="10"/>
        <rFont val="Arial Black"/>
        <family val="2"/>
      </rPr>
      <t>Must</t>
    </r>
    <r>
      <rPr>
        <sz val="14"/>
        <rFont val="Times New Roman"/>
        <family val="1"/>
      </rPr>
      <t xml:space="preserve"> Enter Data In The Light Green Boxes</t>
    </r>
  </si>
  <si>
    <r>
      <t xml:space="preserve"> - You </t>
    </r>
    <r>
      <rPr>
        <i/>
        <u val="single"/>
        <sz val="14"/>
        <color indexed="10"/>
        <rFont val="Arial Black"/>
        <family val="2"/>
      </rPr>
      <t>Can</t>
    </r>
    <r>
      <rPr>
        <sz val="14"/>
        <rFont val="Times New Roman"/>
        <family val="1"/>
      </rPr>
      <t xml:space="preserve"> Enter Data (or Replace Data) In The Light Yellow Boxes</t>
    </r>
  </si>
  <si>
    <t>Increased Annual Production</t>
  </si>
  <si>
    <t>Total Available Production Hours Per Year</t>
  </si>
  <si>
    <t>Less Annual Change-Over (hours)</t>
  </si>
  <si>
    <t>Net Annual Production Hours</t>
  </si>
  <si>
    <t>Current Systems Annual Production</t>
  </si>
  <si>
    <t>Scrap Reduction Savings</t>
  </si>
  <si>
    <t>Current Systems Annual Scrap</t>
  </si>
  <si>
    <t>Scrap Rate</t>
  </si>
  <si>
    <t>Net Annual Production Hours (Current System)</t>
  </si>
  <si>
    <t>Total Initial Investment:</t>
  </si>
  <si>
    <t>Miscellaneous Saving</t>
  </si>
  <si>
    <t>Miscellaneous Saving #1</t>
  </si>
  <si>
    <t>Total Miscellaneous Savings</t>
  </si>
  <si>
    <t>Miscellaneous Savings:</t>
  </si>
  <si>
    <t>Current Annual Labor Cost:</t>
  </si>
  <si>
    <t>Current Annual Labor Hours:</t>
  </si>
  <si>
    <t>Annual Labor Savings (Hours):</t>
  </si>
  <si>
    <t>Annual Labor Savings (Dollars):</t>
  </si>
  <si>
    <t>Annual Hours Per Laborer</t>
  </si>
  <si>
    <r>
      <t>Burdened</t>
    </r>
    <r>
      <rPr>
        <b/>
        <sz val="18"/>
        <rFont val="Arial"/>
        <family val="2"/>
      </rPr>
      <t xml:space="preserve"> Hourly Rate for Laborers:</t>
    </r>
  </si>
  <si>
    <t>Annual lost time and disability savings</t>
  </si>
  <si>
    <t>System Preventive Maintenance</t>
  </si>
  <si>
    <t>Scrap Savings</t>
  </si>
  <si>
    <t>Miscellaneous Savings</t>
  </si>
  <si>
    <t>Formula</t>
  </si>
  <si>
    <t>Checker</t>
  </si>
  <si>
    <t>Should = 0</t>
  </si>
  <si>
    <t>Time Period</t>
  </si>
  <si>
    <t>NPV</t>
  </si>
  <si>
    <t>IRR</t>
  </si>
  <si>
    <t xml:space="preserve"> Years After Tax Payback</t>
  </si>
  <si>
    <t>Workers Comp Premiums</t>
  </si>
  <si>
    <t>Today (Year 0)</t>
  </si>
  <si>
    <t xml:space="preserve"> 7 Year (-)</t>
  </si>
  <si>
    <t>Installation</t>
  </si>
  <si>
    <t>Internal Labor for Startup and Debug</t>
  </si>
  <si>
    <t>Production Support/Service Contracts</t>
  </si>
  <si>
    <t>Combined State and Federal Income Tax Rate</t>
  </si>
  <si>
    <t>Corporate Hurdle Rate for Investment Decisions</t>
  </si>
  <si>
    <t>Corporate Payback Period (Months) for this Application</t>
  </si>
  <si>
    <t>Less Daily Scheduled Downtime (lunches, breaks, etc. - hrs)</t>
  </si>
  <si>
    <t>5 Years</t>
  </si>
  <si>
    <t>7 Years</t>
  </si>
  <si>
    <t>DO NOT CHANGE ANY VALUES OR ENTER ANY DATA ON THIS SHEET!!!!!!!!!!!!!!!!!!!!</t>
  </si>
  <si>
    <t>DO NOT CHANGE ANY VALUES OR ENTER ANY DATA ON THIS SHEET!!!!!!!!!!!!!!!!!</t>
  </si>
  <si>
    <r>
      <t xml:space="preserve">ENTER DATA </t>
    </r>
    <r>
      <rPr>
        <b/>
        <i/>
        <u val="single"/>
        <sz val="16"/>
        <rFont val="Arial Black"/>
        <family val="2"/>
      </rPr>
      <t>ONLY</t>
    </r>
    <r>
      <rPr>
        <sz val="16"/>
        <rFont val="Arial Black"/>
        <family val="2"/>
      </rPr>
      <t xml:space="preserve"> IN SHADED FIELDS</t>
    </r>
  </si>
  <si>
    <t>Payback In Months (Before Income Taxes):</t>
  </si>
  <si>
    <t>Weighted Average Cost of Capital / Discount Factor:</t>
  </si>
  <si>
    <t>Cash Flow Data:</t>
  </si>
  <si>
    <t>Cumulative Cash Flow:</t>
  </si>
  <si>
    <t>Present Value of Annual Cash Flows</t>
  </si>
  <si>
    <t>Cumulative Discount Cash Flow</t>
  </si>
  <si>
    <t>Corporate Discount Factor / Weighted Average Cost of Capital</t>
  </si>
  <si>
    <t>Net Annual Cash Flow (after tax):</t>
  </si>
  <si>
    <t>(Straight-Line - Change if Applicable)</t>
  </si>
  <si>
    <t>Depreciation Rates:</t>
  </si>
  <si>
    <t>Capital Evaluation Duration In Years (Enter "5" or "7")</t>
  </si>
  <si>
    <t>Year IRR Generated From Project:</t>
  </si>
  <si>
    <t>Year NPV:</t>
  </si>
  <si>
    <t>(Present Value of Net Annual Cash Flows)</t>
  </si>
  <si>
    <t>Corporate Hurdle Rate:</t>
  </si>
  <si>
    <t>Increased Annual Profit (from Production Increase)</t>
  </si>
  <si>
    <t>Profit Per Unit</t>
  </si>
  <si>
    <t>Increased Annual Profit</t>
  </si>
  <si>
    <t>Less Scheduled Downtime per shift (lunches, breaks, etc. - hrs)</t>
  </si>
  <si>
    <t>Year 2.</t>
  </si>
  <si>
    <t>Year 3.</t>
  </si>
  <si>
    <t>Year 4.</t>
  </si>
  <si>
    <t>Year 5.</t>
  </si>
  <si>
    <t>Year 6.</t>
  </si>
  <si>
    <t>Year 7.</t>
  </si>
  <si>
    <t>Year 8.</t>
  </si>
  <si>
    <t>Weighted Avg Cost of Capital @</t>
  </si>
  <si>
    <r>
      <t xml:space="preserve">Depreciation </t>
    </r>
    <r>
      <rPr>
        <sz val="8"/>
        <rFont val="Helvetica-Condensed"/>
        <family val="0"/>
      </rPr>
      <t>(MACRS 7 on purchases made after 9/10/01 and Before 9/11/04)</t>
    </r>
  </si>
  <si>
    <t>Annual PM Labor Savings/(Cost):</t>
  </si>
  <si>
    <t>If You Don't Know An Exact Value For A Field</t>
  </si>
  <si>
    <t>Enter your best estimate</t>
  </si>
  <si>
    <r>
      <t>(</t>
    </r>
    <r>
      <rPr>
        <sz val="18"/>
        <rFont val="Arial"/>
        <family val="2"/>
      </rPr>
      <t>Total system price including all automation, peripheral equipment, controls, engineering, build, set-up &amp; run-off , and installation supervision at end users</t>
    </r>
    <r>
      <rPr>
        <b/>
        <sz val="18"/>
        <rFont val="Arial"/>
        <family val="2"/>
      </rPr>
      <t>)</t>
    </r>
  </si>
  <si>
    <r>
      <t>Plant Startup Expenses (</t>
    </r>
    <r>
      <rPr>
        <sz val="18"/>
        <rFont val="Arial"/>
        <family val="2"/>
      </rPr>
      <t xml:space="preserve">if </t>
    </r>
    <r>
      <rPr>
        <i/>
        <u val="single"/>
        <sz val="18"/>
        <rFont val="Arial"/>
        <family val="2"/>
      </rPr>
      <t>not</t>
    </r>
    <r>
      <rPr>
        <sz val="18"/>
        <rFont val="Arial"/>
        <family val="2"/>
      </rPr>
      <t xml:space="preserve"> included in automation system investment</t>
    </r>
    <r>
      <rPr>
        <b/>
        <sz val="18"/>
        <rFont val="Arial"/>
        <family val="2"/>
      </rPr>
      <t>)</t>
    </r>
  </si>
  <si>
    <t>Automation PM Man-Hours per Year</t>
  </si>
  <si>
    <t>Automation Systems Annual Production</t>
  </si>
  <si>
    <t>This Sheet To Be Used For Unique Savings Opportunities Specific To Your Application</t>
  </si>
  <si>
    <t>Automation System Investment</t>
  </si>
  <si>
    <t>Automation Systems Training</t>
  </si>
  <si>
    <t xml:space="preserve">Automation System Number of Laborers per Shift: </t>
  </si>
  <si>
    <t>Automation System Annual Labor Hours:</t>
  </si>
  <si>
    <t xml:space="preserve">Automation System Annual Labor Cost: </t>
  </si>
  <si>
    <t>Net Annual Production Hours (Automation System)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</si>
</sst>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General_)"/>
    <numFmt numFmtId="167" formatCode="#,##0.00000_);\(#,##0.00000\)"/>
    <numFmt numFmtId="168" formatCode="0.00_)"/>
    <numFmt numFmtId="169" formatCode="0.0000"/>
    <numFmt numFmtId="170" formatCode="#,##0.0_);\(#,##0.0\)"/>
    <numFmt numFmtId="171" formatCode="0.0%_)"/>
    <numFmt numFmtId="172" formatCode="#,##0.0_);[Red]\(#,##0.0\)"/>
    <numFmt numFmtId="173" formatCode="#,##0._);[Red]\(#,##0.\)"/>
    <numFmt numFmtId="174" formatCode="0_);[Red]\(0\)"/>
    <numFmt numFmtId="175" formatCode="_(* #,##0.0_);_(* \(#,##0.0\);_(* &quot;-&quot;??_);_(@_)"/>
    <numFmt numFmtId="176" formatCode="_(* #,##0.0_);_(* \(#,##0.00\);_(* &quot;-&quot;??_);_(@_)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&quot;fl&quot;#,##0.00_);[Red]\(&quot;fl&quot;#,##0.00\)"/>
    <numFmt numFmtId="181" formatCode="_(&quot;fl&quot;* #,##0_);_(&quot;fl&quot;* \(#,##0\);_(&quot;fl&quot;* &quot;-&quot;_);_(@_)"/>
    <numFmt numFmtId="182" formatCode="\60\4\7\:"/>
    <numFmt numFmtId="183" formatCode="#,##0;[Red]\-#,##0"/>
    <numFmt numFmtId="184" formatCode="#,##0.0000_);\(#,##0.0000\)"/>
  </numFmts>
  <fonts count="69">
    <font>
      <sz val="1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sz val="22"/>
      <name val="Times New Roman"/>
      <family val="0"/>
    </font>
    <font>
      <sz val="9"/>
      <name val="Helvetica-Condensed"/>
      <family val="0"/>
    </font>
    <font>
      <i/>
      <sz val="12"/>
      <name val="Times New Roman"/>
      <family val="0"/>
    </font>
    <font>
      <b/>
      <i/>
      <sz val="22"/>
      <name val="Helvetica-Condensed"/>
      <family val="0"/>
    </font>
    <font>
      <b/>
      <i/>
      <sz val="9"/>
      <name val="Helvetica-Condensed"/>
      <family val="0"/>
    </font>
    <font>
      <i/>
      <sz val="12"/>
      <name val="Helvetica-Condensed"/>
      <family val="0"/>
    </font>
    <font>
      <sz val="12"/>
      <name val="Helvetica-Condensed"/>
      <family val="0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8"/>
      <name val="Times New Roman"/>
      <family val="1"/>
    </font>
    <font>
      <sz val="11"/>
      <name val="Helvetica-Condensed"/>
      <family val="0"/>
    </font>
    <font>
      <b/>
      <sz val="11"/>
      <name val="Helvetica-Condensed"/>
      <family val="0"/>
    </font>
    <font>
      <sz val="9"/>
      <name val="Times New Roman"/>
      <family val="1"/>
    </font>
    <font>
      <sz val="10"/>
      <name val="MS Sans Serif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i/>
      <sz val="16"/>
      <name val="Helv"/>
      <family val="0"/>
    </font>
    <font>
      <b/>
      <sz val="14"/>
      <name val="Arial"/>
      <family val="2"/>
    </font>
    <font>
      <b/>
      <i/>
      <sz val="2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sz val="24"/>
      <name val="Arial"/>
      <family val="2"/>
    </font>
    <font>
      <b/>
      <i/>
      <u val="single"/>
      <sz val="28"/>
      <name val="Arial"/>
      <family val="2"/>
    </font>
    <font>
      <b/>
      <i/>
      <u val="single"/>
      <sz val="22"/>
      <name val="Times New Roman"/>
      <family val="1"/>
    </font>
    <font>
      <b/>
      <sz val="18"/>
      <color indexed="9"/>
      <name val="Arial Black"/>
      <family val="2"/>
    </font>
    <font>
      <sz val="18"/>
      <name val="Helvetica-Condensed"/>
      <family val="0"/>
    </font>
    <font>
      <i/>
      <u val="single"/>
      <sz val="14"/>
      <color indexed="10"/>
      <name val="Arial Black"/>
      <family val="2"/>
    </font>
    <font>
      <u val="single"/>
      <sz val="14"/>
      <color indexed="10"/>
      <name val="Arial Black"/>
      <family val="2"/>
    </font>
    <font>
      <sz val="12"/>
      <name val="Arial Black"/>
      <family val="2"/>
    </font>
    <font>
      <b/>
      <sz val="14"/>
      <name val="Times New Roman"/>
      <family val="1"/>
    </font>
    <font>
      <b/>
      <i/>
      <sz val="12"/>
      <name val="Arial"/>
      <family val="2"/>
    </font>
    <font>
      <b/>
      <u val="singleAccounting"/>
      <sz val="18"/>
      <name val="Arial"/>
      <family val="2"/>
    </font>
    <font>
      <b/>
      <u val="doubleAccounting"/>
      <sz val="18"/>
      <name val="Arial"/>
      <family val="2"/>
    </font>
    <font>
      <b/>
      <u val="single"/>
      <sz val="18"/>
      <name val="Arial"/>
      <family val="2"/>
    </font>
    <font>
      <sz val="16"/>
      <name val="Arial Black"/>
      <family val="2"/>
    </font>
    <font>
      <sz val="16"/>
      <color indexed="10"/>
      <name val="Arial Black"/>
      <family val="2"/>
    </font>
    <font>
      <b/>
      <i/>
      <u val="single"/>
      <sz val="16"/>
      <name val="Arial Black"/>
      <family val="2"/>
    </font>
    <font>
      <i/>
      <u val="single"/>
      <sz val="18"/>
      <name val="Arial"/>
      <family val="2"/>
    </font>
    <font>
      <b/>
      <sz val="10"/>
      <name val="Tahoma"/>
      <family val="2"/>
    </font>
    <font>
      <sz val="14"/>
      <name val="Arial Black"/>
      <family val="2"/>
    </font>
    <font>
      <i/>
      <sz val="14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3"/>
      <name val="Helvetica-Condensed"/>
      <family val="0"/>
    </font>
    <font>
      <b/>
      <sz val="13"/>
      <name val="Helvetica-Condensed"/>
      <family val="0"/>
    </font>
    <font>
      <b/>
      <i/>
      <sz val="13"/>
      <name val="Helvetica-Condensed"/>
      <family val="0"/>
    </font>
    <font>
      <sz val="13"/>
      <name val="Arial"/>
      <family val="2"/>
    </font>
    <font>
      <b/>
      <sz val="13"/>
      <name val="Times New Roman"/>
      <family val="0"/>
    </font>
    <font>
      <sz val="13"/>
      <name val="Times New Roman"/>
      <family val="1"/>
    </font>
    <font>
      <sz val="13"/>
      <color indexed="10"/>
      <name val="Helvetica-Condensed"/>
      <family val="0"/>
    </font>
    <font>
      <b/>
      <sz val="20"/>
      <color indexed="10"/>
      <name val="Arial"/>
      <family val="2"/>
    </font>
    <font>
      <sz val="8"/>
      <name val="Helvetica-Condensed"/>
      <family val="0"/>
    </font>
    <font>
      <b/>
      <sz val="8"/>
      <name val="Times New Roman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65" fontId="18" fillId="0" borderId="0" applyFill="0" applyBorder="0" applyAlignment="0">
      <protection/>
    </xf>
    <xf numFmtId="177" fontId="18" fillId="0" borderId="0" applyFill="0" applyBorder="0" applyAlignment="0">
      <protection/>
    </xf>
    <xf numFmtId="178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4" fontId="21" fillId="0" borderId="0" applyFill="0" applyBorder="0" applyAlignment="0">
      <protection/>
    </xf>
    <xf numFmtId="183" fontId="19" fillId="0" borderId="1">
      <alignment vertical="center"/>
      <protection/>
    </xf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38" fontId="20" fillId="2" borderId="0" applyNumberFormat="0" applyBorder="0" applyAlignment="0" applyProtection="0"/>
    <xf numFmtId="0" fontId="22" fillId="0" borderId="2" applyNumberFormat="0" applyAlignment="0" applyProtection="0"/>
    <xf numFmtId="0" fontId="22" fillId="0" borderId="3">
      <alignment horizontal="left" vertical="center"/>
      <protection/>
    </xf>
    <xf numFmtId="0" fontId="23" fillId="0" borderId="0" applyNumberFormat="0" applyFill="0" applyBorder="0" applyAlignment="0" applyProtection="0"/>
    <xf numFmtId="10" fontId="20" fillId="3" borderId="4" applyNumberFormat="0" applyBorder="0" applyAlignment="0" applyProtection="0"/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168" fontId="24" fillId="0" borderId="0">
      <alignment/>
      <protection/>
    </xf>
    <xf numFmtId="9" fontId="4" fillId="0" borderId="0" applyFont="0" applyFill="0" applyBorder="0" applyAlignment="0" applyProtection="0"/>
    <xf numFmtId="17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0" fontId="4" fillId="0" borderId="0" applyFont="0" applyFill="0" applyBorder="0" applyAlignment="0" applyProtection="0"/>
    <xf numFmtId="176" fontId="18" fillId="0" borderId="0" applyFill="0" applyBorder="0" applyAlignment="0">
      <protection/>
    </xf>
    <xf numFmtId="166" fontId="18" fillId="0" borderId="0" applyFill="0" applyBorder="0" applyAlignment="0">
      <protection/>
    </xf>
    <xf numFmtId="176" fontId="18" fillId="0" borderId="0" applyFill="0" applyBorder="0" applyAlignment="0">
      <protection/>
    </xf>
    <xf numFmtId="179" fontId="18" fillId="0" borderId="0" applyFill="0" applyBorder="0" applyAlignment="0">
      <protection/>
    </xf>
    <xf numFmtId="166" fontId="18" fillId="0" borderId="0" applyFill="0" applyBorder="0" applyAlignment="0">
      <protection/>
    </xf>
    <xf numFmtId="49" fontId="21" fillId="0" borderId="0" applyFill="0" applyBorder="0" applyAlignment="0">
      <protection/>
    </xf>
    <xf numFmtId="180" fontId="18" fillId="0" borderId="0" applyFill="0" applyBorder="0" applyAlignment="0">
      <protection/>
    </xf>
    <xf numFmtId="181" fontId="18" fillId="0" borderId="0" applyFill="0" applyBorder="0" applyAlignment="0">
      <protection/>
    </xf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7" fontId="9" fillId="0" borderId="0" xfId="0" applyNumberFormat="1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5" fontId="32" fillId="0" borderId="5" xfId="0" applyNumberFormat="1" applyFont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9" fontId="29" fillId="0" borderId="0" xfId="0" applyNumberFormat="1" applyFont="1" applyAlignment="1">
      <alignment/>
    </xf>
    <xf numFmtId="5" fontId="27" fillId="0" borderId="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4" borderId="5" xfId="0" applyFill="1" applyBorder="1" applyAlignment="1">
      <alignment/>
    </xf>
    <xf numFmtId="5" fontId="27" fillId="5" borderId="5" xfId="0" applyNumberFormat="1" applyFont="1" applyFill="1" applyBorder="1" applyAlignment="1">
      <alignment horizontal="right"/>
    </xf>
    <xf numFmtId="171" fontId="27" fillId="5" borderId="5" xfId="0" applyNumberFormat="1" applyFont="1" applyFill="1" applyBorder="1" applyAlignment="1">
      <alignment horizontal="right"/>
    </xf>
    <xf numFmtId="174" fontId="27" fillId="5" borderId="5" xfId="0" applyNumberFormat="1" applyFont="1" applyFill="1" applyBorder="1" applyAlignment="1">
      <alignment horizontal="right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Alignment="1">
      <alignment/>
    </xf>
    <xf numFmtId="0" fontId="0" fillId="6" borderId="5" xfId="0" applyFill="1" applyBorder="1" applyAlignment="1">
      <alignment/>
    </xf>
    <xf numFmtId="171" fontId="27" fillId="0" borderId="5" xfId="0" applyNumberFormat="1" applyFont="1" applyBorder="1" applyAlignment="1">
      <alignment/>
    </xf>
    <xf numFmtId="5" fontId="27" fillId="0" borderId="5" xfId="26" applyNumberFormat="1" applyFont="1" applyBorder="1" applyAlignment="1">
      <alignment/>
    </xf>
    <xf numFmtId="170" fontId="27" fillId="0" borderId="5" xfId="26" applyNumberFormat="1" applyFont="1" applyBorder="1" applyAlignment="1">
      <alignment/>
    </xf>
    <xf numFmtId="9" fontId="45" fillId="4" borderId="5" xfId="47" applyFont="1" applyFill="1" applyBorder="1" applyAlignment="1">
      <alignment/>
    </xf>
    <xf numFmtId="0" fontId="29" fillId="6" borderId="7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0" fontId="29" fillId="6" borderId="0" xfId="0" applyFont="1" applyFill="1" applyAlignment="1">
      <alignment/>
    </xf>
    <xf numFmtId="0" fontId="36" fillId="6" borderId="0" xfId="0" applyFont="1" applyFill="1" applyAlignment="1">
      <alignment/>
    </xf>
    <xf numFmtId="0" fontId="28" fillId="6" borderId="0" xfId="0" applyFont="1" applyFill="1" applyAlignment="1">
      <alignment/>
    </xf>
    <xf numFmtId="0" fontId="27" fillId="6" borderId="0" xfId="0" applyFont="1" applyFill="1" applyAlignment="1">
      <alignment/>
    </xf>
    <xf numFmtId="8" fontId="25" fillId="6" borderId="0" xfId="0" applyNumberFormat="1" applyFont="1" applyFill="1" applyBorder="1" applyAlignment="1">
      <alignment horizontal="center"/>
    </xf>
    <xf numFmtId="8" fontId="27" fillId="4" borderId="5" xfId="0" applyNumberFormat="1" applyFont="1" applyFill="1" applyBorder="1" applyAlignment="1">
      <alignment horizontal="right"/>
    </xf>
    <xf numFmtId="0" fontId="26" fillId="6" borderId="0" xfId="0" applyFont="1" applyFill="1" applyAlignment="1">
      <alignment/>
    </xf>
    <xf numFmtId="0" fontId="4" fillId="6" borderId="0" xfId="0" applyFont="1" applyFill="1" applyAlignment="1">
      <alignment/>
    </xf>
    <xf numFmtId="1" fontId="29" fillId="6" borderId="0" xfId="0" applyNumberFormat="1" applyFont="1" applyFill="1" applyBorder="1" applyAlignment="1">
      <alignment horizontal="center"/>
    </xf>
    <xf numFmtId="8" fontId="29" fillId="6" borderId="0" xfId="0" applyNumberFormat="1" applyFont="1" applyFill="1" applyBorder="1" applyAlignment="1">
      <alignment horizontal="center"/>
    </xf>
    <xf numFmtId="8" fontId="32" fillId="6" borderId="0" xfId="0" applyNumberFormat="1" applyFont="1" applyFill="1" applyBorder="1" applyAlignment="1">
      <alignment horizontal="right"/>
    </xf>
    <xf numFmtId="0" fontId="32" fillId="6" borderId="0" xfId="0" applyFont="1" applyFill="1" applyBorder="1" applyAlignment="1">
      <alignment/>
    </xf>
    <xf numFmtId="5" fontId="31" fillId="6" borderId="0" xfId="0" applyNumberFormat="1" applyFont="1" applyFill="1" applyBorder="1" applyAlignment="1">
      <alignment/>
    </xf>
    <xf numFmtId="0" fontId="12" fillId="6" borderId="0" xfId="0" applyFont="1" applyFill="1" applyAlignment="1">
      <alignment/>
    </xf>
    <xf numFmtId="0" fontId="27" fillId="6" borderId="0" xfId="0" applyFont="1" applyFill="1" applyBorder="1" applyAlignment="1">
      <alignment/>
    </xf>
    <xf numFmtId="5" fontId="27" fillId="6" borderId="0" xfId="0" applyNumberFormat="1" applyFont="1" applyFill="1" applyBorder="1" applyAlignment="1">
      <alignment/>
    </xf>
    <xf numFmtId="5" fontId="32" fillId="6" borderId="0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15" fillId="6" borderId="0" xfId="0" applyFont="1" applyFill="1" applyAlignment="1">
      <alignment/>
    </xf>
    <xf numFmtId="0" fontId="15" fillId="6" borderId="0" xfId="0" applyFont="1" applyFill="1" applyBorder="1" applyAlignment="1">
      <alignment horizontal="centerContinuous"/>
    </xf>
    <xf numFmtId="0" fontId="14" fillId="6" borderId="0" xfId="0" applyFont="1" applyFill="1" applyAlignment="1">
      <alignment/>
    </xf>
    <xf numFmtId="0" fontId="29" fillId="6" borderId="6" xfId="0" applyFont="1" applyFill="1" applyBorder="1" applyAlignment="1">
      <alignment/>
    </xf>
    <xf numFmtId="0" fontId="29" fillId="6" borderId="8" xfId="0" applyFont="1" applyFill="1" applyBorder="1" applyAlignment="1">
      <alignment/>
    </xf>
    <xf numFmtId="0" fontId="29" fillId="6" borderId="9" xfId="0" applyFont="1" applyFill="1" applyBorder="1" applyAlignment="1">
      <alignment/>
    </xf>
    <xf numFmtId="0" fontId="29" fillId="6" borderId="10" xfId="0" applyFont="1" applyFill="1" applyBorder="1" applyAlignment="1">
      <alignment/>
    </xf>
    <xf numFmtId="0" fontId="26" fillId="6" borderId="9" xfId="0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0" fontId="27" fillId="6" borderId="9" xfId="0" applyFont="1" applyFill="1" applyBorder="1" applyAlignment="1">
      <alignment/>
    </xf>
    <xf numFmtId="0" fontId="27" fillId="6" borderId="10" xfId="0" applyFont="1" applyFill="1" applyBorder="1" applyAlignment="1">
      <alignment/>
    </xf>
    <xf numFmtId="0" fontId="34" fillId="6" borderId="0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35" fillId="6" borderId="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29" fillId="6" borderId="13" xfId="0" applyFont="1" applyFill="1" applyBorder="1" applyAlignment="1">
      <alignment/>
    </xf>
    <xf numFmtId="0" fontId="29" fillId="6" borderId="12" xfId="0" applyFont="1" applyFill="1" applyBorder="1" applyAlignment="1">
      <alignment/>
    </xf>
    <xf numFmtId="0" fontId="29" fillId="6" borderId="11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15" fillId="6" borderId="9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6" borderId="9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12" fillId="6" borderId="1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28" fillId="6" borderId="0" xfId="0" applyFont="1" applyFill="1" applyBorder="1" applyAlignment="1">
      <alignment/>
    </xf>
    <xf numFmtId="0" fontId="13" fillId="6" borderId="9" xfId="0" applyFont="1" applyFill="1" applyBorder="1" applyAlignment="1">
      <alignment/>
    </xf>
    <xf numFmtId="0" fontId="30" fillId="6" borderId="0" xfId="0" applyFont="1" applyFill="1" applyBorder="1" applyAlignment="1">
      <alignment/>
    </xf>
    <xf numFmtId="0" fontId="31" fillId="6" borderId="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29" fillId="6" borderId="12" xfId="0" applyFont="1" applyFill="1" applyBorder="1" applyAlignment="1">
      <alignment horizontal="right"/>
    </xf>
    <xf numFmtId="0" fontId="0" fillId="6" borderId="11" xfId="0" applyFont="1" applyFill="1" applyBorder="1" applyAlignment="1">
      <alignment/>
    </xf>
    <xf numFmtId="0" fontId="32" fillId="6" borderId="0" xfId="0" applyFont="1" applyFill="1" applyAlignment="1">
      <alignment/>
    </xf>
    <xf numFmtId="173" fontId="27" fillId="6" borderId="0" xfId="0" applyNumberFormat="1" applyFont="1" applyFill="1" applyBorder="1" applyAlignment="1">
      <alignment/>
    </xf>
    <xf numFmtId="173" fontId="28" fillId="6" borderId="0" xfId="0" applyNumberFormat="1" applyFont="1" applyFill="1" applyBorder="1" applyAlignment="1">
      <alignment/>
    </xf>
    <xf numFmtId="173" fontId="32" fillId="6" borderId="0" xfId="0" applyNumberFormat="1" applyFont="1" applyFill="1" applyBorder="1" applyAlignment="1">
      <alignment/>
    </xf>
    <xf numFmtId="0" fontId="32" fillId="6" borderId="9" xfId="0" applyFont="1" applyFill="1" applyBorder="1" applyAlignment="1">
      <alignment/>
    </xf>
    <xf numFmtId="0" fontId="27" fillId="6" borderId="0" xfId="0" applyFont="1" applyFill="1" applyBorder="1" applyAlignment="1">
      <alignment wrapText="1"/>
    </xf>
    <xf numFmtId="173" fontId="32" fillId="6" borderId="9" xfId="0" applyNumberFormat="1" applyFont="1" applyFill="1" applyBorder="1" applyAlignment="1">
      <alignment/>
    </xf>
    <xf numFmtId="0" fontId="37" fillId="6" borderId="0" xfId="0" applyFont="1" applyFill="1" applyAlignment="1">
      <alignment/>
    </xf>
    <xf numFmtId="1" fontId="28" fillId="6" borderId="0" xfId="0" applyNumberFormat="1" applyFont="1" applyFill="1" applyBorder="1" applyAlignment="1">
      <alignment horizontal="center"/>
    </xf>
    <xf numFmtId="8" fontId="28" fillId="6" borderId="0" xfId="0" applyNumberFormat="1" applyFont="1" applyFill="1" applyBorder="1" applyAlignment="1">
      <alignment horizontal="center"/>
    </xf>
    <xf numFmtId="8" fontId="27" fillId="6" borderId="0" xfId="0" applyNumberFormat="1" applyFont="1" applyFill="1" applyBorder="1" applyAlignment="1">
      <alignment horizontal="right"/>
    </xf>
    <xf numFmtId="0" fontId="32" fillId="6" borderId="10" xfId="0" applyFont="1" applyFill="1" applyBorder="1" applyAlignment="1">
      <alignment/>
    </xf>
    <xf numFmtId="0" fontId="37" fillId="6" borderId="9" xfId="0" applyFont="1" applyFill="1" applyBorder="1" applyAlignment="1">
      <alignment/>
    </xf>
    <xf numFmtId="0" fontId="37" fillId="6" borderId="10" xfId="0" applyFont="1" applyFill="1" applyBorder="1" applyAlignment="1">
      <alignment/>
    </xf>
    <xf numFmtId="0" fontId="36" fillId="6" borderId="9" xfId="0" applyFont="1" applyFill="1" applyBorder="1" applyAlignment="1">
      <alignment/>
    </xf>
    <xf numFmtId="0" fontId="36" fillId="6" borderId="10" xfId="0" applyFont="1" applyFill="1" applyBorder="1" applyAlignment="1">
      <alignment/>
    </xf>
    <xf numFmtId="0" fontId="36" fillId="6" borderId="0" xfId="0" applyFont="1" applyFill="1" applyBorder="1" applyAlignment="1">
      <alignment horizontal="centerContinuous"/>
    </xf>
    <xf numFmtId="0" fontId="26" fillId="6" borderId="0" xfId="0" applyFont="1" applyFill="1" applyBorder="1" applyAlignment="1">
      <alignment horizontal="right"/>
    </xf>
    <xf numFmtId="0" fontId="36" fillId="6" borderId="0" xfId="0" applyFont="1" applyFill="1" applyBorder="1" applyAlignment="1">
      <alignment/>
    </xf>
    <xf numFmtId="0" fontId="26" fillId="0" borderId="0" xfId="0" applyFont="1" applyBorder="1" applyAlignment="1">
      <alignment horizontal="right"/>
    </xf>
    <xf numFmtId="0" fontId="28" fillId="6" borderId="9" xfId="0" applyFont="1" applyFill="1" applyBorder="1" applyAlignment="1">
      <alignment/>
    </xf>
    <xf numFmtId="0" fontId="28" fillId="6" borderId="10" xfId="0" applyFont="1" applyFill="1" applyBorder="1" applyAlignment="1">
      <alignment/>
    </xf>
    <xf numFmtId="0" fontId="25" fillId="6" borderId="0" xfId="0" applyFont="1" applyFill="1" applyBorder="1" applyAlignment="1">
      <alignment/>
    </xf>
    <xf numFmtId="1" fontId="25" fillId="6" borderId="0" xfId="0" applyNumberFormat="1" applyFont="1" applyFill="1" applyBorder="1" applyAlignment="1">
      <alignment horizontal="center"/>
    </xf>
    <xf numFmtId="39" fontId="17" fillId="6" borderId="12" xfId="0" applyNumberFormat="1" applyFont="1" applyFill="1" applyBorder="1" applyAlignment="1" applyProtection="1">
      <alignment vertical="center"/>
      <protection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/>
    </xf>
    <xf numFmtId="0" fontId="11" fillId="6" borderId="0" xfId="0" applyFont="1" applyFill="1" applyBorder="1" applyAlignment="1">
      <alignment/>
    </xf>
    <xf numFmtId="0" fontId="5" fillId="6" borderId="0" xfId="0" applyFont="1" applyFill="1" applyAlignment="1">
      <alignment/>
    </xf>
    <xf numFmtId="37" fontId="17" fillId="6" borderId="0" xfId="0" applyNumberFormat="1" applyFont="1" applyFill="1" applyAlignment="1" applyProtection="1">
      <alignment/>
      <protection/>
    </xf>
    <xf numFmtId="37" fontId="9" fillId="6" borderId="0" xfId="0" applyNumberFormat="1" applyFont="1" applyFill="1" applyAlignment="1" applyProtection="1">
      <alignment horizontal="left"/>
      <protection/>
    </xf>
    <xf numFmtId="37" fontId="17" fillId="6" borderId="0" xfId="0" applyNumberFormat="1" applyFont="1" applyFill="1" applyBorder="1" applyAlignment="1" applyProtection="1">
      <alignment horizontal="left"/>
      <protection/>
    </xf>
    <xf numFmtId="37" fontId="17" fillId="6" borderId="0" xfId="0" applyNumberFormat="1" applyFont="1" applyFill="1" applyBorder="1" applyAlignment="1" applyProtection="1">
      <alignment/>
      <protection/>
    </xf>
    <xf numFmtId="166" fontId="16" fillId="6" borderId="0" xfId="0" applyNumberFormat="1" applyFont="1" applyFill="1" applyAlignment="1" applyProtection="1">
      <alignment/>
      <protection/>
    </xf>
    <xf numFmtId="37" fontId="17" fillId="6" borderId="0" xfId="0" applyNumberFormat="1" applyFont="1" applyFill="1" applyBorder="1" applyAlignment="1" applyProtection="1">
      <alignment horizontal="center"/>
      <protection/>
    </xf>
    <xf numFmtId="39" fontId="17" fillId="6" borderId="0" xfId="0" applyNumberFormat="1" applyFont="1" applyFill="1" applyBorder="1" applyAlignment="1" applyProtection="1">
      <alignment/>
      <protection/>
    </xf>
    <xf numFmtId="0" fontId="17" fillId="6" borderId="0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9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11" fillId="6" borderId="9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166" fontId="6" fillId="6" borderId="0" xfId="0" applyNumberFormat="1" applyFont="1" applyFill="1" applyBorder="1" applyAlignment="1" applyProtection="1">
      <alignment horizontal="left"/>
      <protection/>
    </xf>
    <xf numFmtId="37" fontId="9" fillId="6" borderId="9" xfId="0" applyNumberFormat="1" applyFont="1" applyFill="1" applyBorder="1" applyAlignment="1" applyProtection="1">
      <alignment horizontal="left"/>
      <protection/>
    </xf>
    <xf numFmtId="37" fontId="9" fillId="6" borderId="10" xfId="0" applyNumberFormat="1" applyFont="1" applyFill="1" applyBorder="1" applyAlignment="1" applyProtection="1">
      <alignment horizontal="left"/>
      <protection/>
    </xf>
    <xf numFmtId="166" fontId="16" fillId="6" borderId="0" xfId="0" applyNumberFormat="1" applyFont="1" applyFill="1" applyBorder="1" applyAlignment="1" applyProtection="1">
      <alignment/>
      <protection/>
    </xf>
    <xf numFmtId="0" fontId="6" fillId="6" borderId="13" xfId="0" applyFont="1" applyFill="1" applyBorder="1" applyAlignment="1">
      <alignment/>
    </xf>
    <xf numFmtId="37" fontId="17" fillId="6" borderId="12" xfId="0" applyNumberFormat="1" applyFont="1" applyFill="1" applyBorder="1" applyAlignment="1" applyProtection="1">
      <alignment horizontal="center" vertical="center"/>
      <protection/>
    </xf>
    <xf numFmtId="37" fontId="17" fillId="6" borderId="12" xfId="0" applyNumberFormat="1" applyFont="1" applyFill="1" applyBorder="1" applyAlignment="1" applyProtection="1">
      <alignment horizontal="left" vertical="center"/>
      <protection/>
    </xf>
    <xf numFmtId="37" fontId="17" fillId="6" borderId="12" xfId="0" applyNumberFormat="1" applyFont="1" applyFill="1" applyBorder="1" applyAlignment="1" applyProtection="1">
      <alignment/>
      <protection/>
    </xf>
    <xf numFmtId="166" fontId="16" fillId="6" borderId="12" xfId="0" applyNumberFormat="1" applyFont="1" applyFill="1" applyBorder="1" applyAlignment="1" applyProtection="1">
      <alignment/>
      <protection/>
    </xf>
    <xf numFmtId="0" fontId="6" fillId="6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0" xfId="0" applyFont="1" applyFill="1" applyBorder="1" applyAlignment="1">
      <alignment horizontal="centerContinuous"/>
    </xf>
    <xf numFmtId="0" fontId="7" fillId="6" borderId="0" xfId="0" applyFont="1" applyFill="1" applyAlignment="1">
      <alignment/>
    </xf>
    <xf numFmtId="0" fontId="7" fillId="6" borderId="0" xfId="0" applyFont="1" applyFill="1" applyBorder="1" applyAlignment="1">
      <alignment horizontal="centerContinuous"/>
    </xf>
    <xf numFmtId="0" fontId="10" fillId="6" borderId="0" xfId="0" applyFont="1" applyFill="1" applyAlignment="1">
      <alignment/>
    </xf>
    <xf numFmtId="0" fontId="10" fillId="6" borderId="0" xfId="0" applyFont="1" applyFill="1" applyBorder="1" applyAlignment="1">
      <alignment horizontal="centerContinuous"/>
    </xf>
    <xf numFmtId="0" fontId="41" fillId="6" borderId="0" xfId="0" applyFont="1" applyFill="1" applyAlignment="1">
      <alignment/>
    </xf>
    <xf numFmtId="166" fontId="6" fillId="6" borderId="0" xfId="0" applyNumberFormat="1" applyFont="1" applyFill="1" applyAlignment="1" applyProtection="1">
      <alignment/>
      <protection/>
    </xf>
    <xf numFmtId="38" fontId="45" fillId="0" borderId="14" xfId="0" applyNumberFormat="1" applyFont="1" applyFill="1" applyBorder="1" applyAlignment="1">
      <alignment/>
    </xf>
    <xf numFmtId="38" fontId="45" fillId="0" borderId="15" xfId="0" applyNumberFormat="1" applyFont="1" applyFill="1" applyBorder="1" applyAlignment="1">
      <alignment/>
    </xf>
    <xf numFmtId="38" fontId="45" fillId="7" borderId="5" xfId="0" applyNumberFormat="1" applyFont="1" applyFill="1" applyBorder="1" applyAlignment="1">
      <alignment/>
    </xf>
    <xf numFmtId="38" fontId="45" fillId="0" borderId="16" xfId="0" applyNumberFormat="1" applyFont="1" applyFill="1" applyBorder="1" applyAlignment="1">
      <alignment/>
    </xf>
    <xf numFmtId="38" fontId="45" fillId="0" borderId="8" xfId="0" applyNumberFormat="1" applyFont="1" applyFill="1" applyBorder="1" applyAlignment="1">
      <alignment/>
    </xf>
    <xf numFmtId="37" fontId="27" fillId="0" borderId="5" xfId="0" applyNumberFormat="1" applyFont="1" applyFill="1" applyBorder="1" applyAlignment="1">
      <alignment horizontal="right"/>
    </xf>
    <xf numFmtId="0" fontId="0" fillId="7" borderId="5" xfId="0" applyFill="1" applyBorder="1" applyAlignment="1">
      <alignment/>
    </xf>
    <xf numFmtId="38" fontId="45" fillId="7" borderId="14" xfId="0" applyNumberFormat="1" applyFont="1" applyFill="1" applyBorder="1" applyAlignment="1">
      <alignment/>
    </xf>
    <xf numFmtId="8" fontId="45" fillId="7" borderId="14" xfId="0" applyNumberFormat="1" applyFont="1" applyFill="1" applyBorder="1" applyAlignment="1">
      <alignment/>
    </xf>
    <xf numFmtId="8" fontId="45" fillId="7" borderId="17" xfId="0" applyNumberFormat="1" applyFont="1" applyFill="1" applyBorder="1" applyAlignment="1">
      <alignment/>
    </xf>
    <xf numFmtId="8" fontId="45" fillId="7" borderId="5" xfId="0" applyNumberFormat="1" applyFont="1" applyFill="1" applyBorder="1" applyAlignment="1">
      <alignment/>
    </xf>
    <xf numFmtId="5" fontId="27" fillId="8" borderId="18" xfId="0" applyNumberFormat="1" applyFont="1" applyFill="1" applyBorder="1" applyAlignment="1">
      <alignment horizontal="right"/>
    </xf>
    <xf numFmtId="5" fontId="27" fillId="8" borderId="19" xfId="0" applyNumberFormat="1" applyFont="1" applyFill="1" applyBorder="1" applyAlignment="1">
      <alignment horizontal="right"/>
    </xf>
    <xf numFmtId="5" fontId="27" fillId="8" borderId="5" xfId="0" applyNumberFormat="1" applyFont="1" applyFill="1" applyBorder="1" applyAlignment="1">
      <alignment horizontal="right"/>
    </xf>
    <xf numFmtId="37" fontId="27" fillId="9" borderId="5" xfId="0" applyNumberFormat="1" applyFont="1" applyFill="1" applyBorder="1" applyAlignment="1">
      <alignment/>
    </xf>
    <xf numFmtId="172" fontId="45" fillId="4" borderId="5" xfId="0" applyNumberFormat="1" applyFont="1" applyFill="1" applyBorder="1" applyAlignment="1">
      <alignment/>
    </xf>
    <xf numFmtId="6" fontId="27" fillId="0" borderId="5" xfId="23" applyNumberFormat="1" applyFont="1" applyFill="1" applyBorder="1" applyAlignment="1">
      <alignment/>
    </xf>
    <xf numFmtId="0" fontId="5" fillId="6" borderId="0" xfId="0" applyFont="1" applyFill="1" applyAlignment="1">
      <alignment horizontal="centerContinuous"/>
    </xf>
    <xf numFmtId="0" fontId="37" fillId="6" borderId="0" xfId="0" applyFont="1" applyFill="1" applyBorder="1" applyAlignment="1">
      <alignment/>
    </xf>
    <xf numFmtId="8" fontId="45" fillId="0" borderId="5" xfId="0" applyNumberFormat="1" applyFont="1" applyFill="1" applyBorder="1" applyAlignment="1">
      <alignment/>
    </xf>
    <xf numFmtId="40" fontId="45" fillId="7" borderId="5" xfId="0" applyNumberFormat="1" applyFont="1" applyFill="1" applyBorder="1" applyAlignment="1">
      <alignment horizontal="center"/>
    </xf>
    <xf numFmtId="164" fontId="45" fillId="7" borderId="5" xfId="47" applyNumberFormat="1" applyFont="1" applyFill="1" applyBorder="1" applyAlignment="1">
      <alignment horizontal="center"/>
    </xf>
    <xf numFmtId="164" fontId="45" fillId="4" borderId="5" xfId="47" applyNumberFormat="1" applyFont="1" applyFill="1" applyBorder="1" applyAlignment="1">
      <alignment horizontal="right"/>
    </xf>
    <xf numFmtId="38" fontId="45" fillId="0" borderId="15" xfId="0" applyNumberFormat="1" applyFont="1" applyFill="1" applyBorder="1" applyAlignment="1">
      <alignment horizontal="right"/>
    </xf>
    <xf numFmtId="165" fontId="0" fillId="6" borderId="0" xfId="0" applyNumberFormat="1" applyFill="1" applyAlignment="1">
      <alignment/>
    </xf>
    <xf numFmtId="5" fontId="14" fillId="6" borderId="0" xfId="0" applyNumberFormat="1" applyFont="1" applyFill="1" applyAlignment="1">
      <alignment/>
    </xf>
    <xf numFmtId="38" fontId="45" fillId="6" borderId="0" xfId="0" applyNumberFormat="1" applyFont="1" applyFill="1" applyBorder="1" applyAlignment="1">
      <alignment/>
    </xf>
    <xf numFmtId="6" fontId="27" fillId="7" borderId="5" xfId="23" applyNumberFormat="1" applyFont="1" applyFill="1" applyBorder="1" applyAlignment="1">
      <alignment/>
    </xf>
    <xf numFmtId="5" fontId="27" fillId="6" borderId="14" xfId="0" applyNumberFormat="1" applyFont="1" applyFill="1" applyBorder="1" applyAlignment="1">
      <alignment/>
    </xf>
    <xf numFmtId="5" fontId="47" fillId="6" borderId="17" xfId="0" applyNumberFormat="1" applyFont="1" applyFill="1" applyBorder="1" applyAlignment="1">
      <alignment/>
    </xf>
    <xf numFmtId="5" fontId="48" fillId="6" borderId="15" xfId="0" applyNumberFormat="1" applyFont="1" applyFill="1" applyBorder="1" applyAlignment="1">
      <alignment vertical="top"/>
    </xf>
    <xf numFmtId="171" fontId="27" fillId="6" borderId="5" xfId="0" applyNumberFormat="1" applyFont="1" applyFill="1" applyBorder="1" applyAlignment="1">
      <alignment/>
    </xf>
    <xf numFmtId="5" fontId="48" fillId="6" borderId="0" xfId="0" applyNumberFormat="1" applyFont="1" applyFill="1" applyBorder="1" applyAlignment="1">
      <alignment vertical="top"/>
    </xf>
    <xf numFmtId="38" fontId="27" fillId="6" borderId="14" xfId="0" applyNumberFormat="1" applyFont="1" applyFill="1" applyBorder="1" applyAlignment="1">
      <alignment/>
    </xf>
    <xf numFmtId="38" fontId="47" fillId="6" borderId="17" xfId="0" applyNumberFormat="1" applyFont="1" applyFill="1" applyBorder="1" applyAlignment="1">
      <alignment/>
    </xf>
    <xf numFmtId="38" fontId="48" fillId="6" borderId="15" xfId="0" applyNumberFormat="1" applyFont="1" applyFill="1" applyBorder="1" applyAlignment="1">
      <alignment vertical="top"/>
    </xf>
    <xf numFmtId="0" fontId="49" fillId="6" borderId="0" xfId="0" applyFont="1" applyFill="1" applyBorder="1" applyAlignment="1">
      <alignment/>
    </xf>
    <xf numFmtId="6" fontId="27" fillId="0" borderId="5" xfId="0" applyNumberFormat="1" applyFont="1" applyBorder="1" applyAlignment="1">
      <alignment/>
    </xf>
    <xf numFmtId="0" fontId="51" fillId="6" borderId="0" xfId="0" applyFont="1" applyFill="1" applyBorder="1" applyAlignment="1">
      <alignment horizontal="left"/>
    </xf>
    <xf numFmtId="8" fontId="45" fillId="4" borderId="5" xfId="0" applyNumberFormat="1" applyFont="1" applyFill="1" applyBorder="1" applyAlignment="1">
      <alignment/>
    </xf>
    <xf numFmtId="0" fontId="50" fillId="6" borderId="0" xfId="0" applyFont="1" applyFill="1" applyAlignment="1">
      <alignment/>
    </xf>
    <xf numFmtId="0" fontId="56" fillId="6" borderId="0" xfId="0" applyFont="1" applyFill="1" applyBorder="1" applyAlignment="1">
      <alignment/>
    </xf>
    <xf numFmtId="37" fontId="11" fillId="6" borderId="0" xfId="0" applyNumberFormat="1" applyFont="1" applyFill="1" applyBorder="1" applyAlignment="1" applyProtection="1">
      <alignment/>
      <protection/>
    </xf>
    <xf numFmtId="0" fontId="11" fillId="6" borderId="0" xfId="0" applyFont="1" applyFill="1" applyAlignment="1">
      <alignment/>
    </xf>
    <xf numFmtId="37" fontId="59" fillId="6" borderId="0" xfId="0" applyNumberFormat="1" applyFont="1" applyFill="1" applyBorder="1" applyAlignment="1" applyProtection="1">
      <alignment/>
      <protection/>
    </xf>
    <xf numFmtId="37" fontId="60" fillId="6" borderId="0" xfId="0" applyNumberFormat="1" applyFont="1" applyFill="1" applyBorder="1" applyAlignment="1" applyProtection="1">
      <alignment horizontal="right"/>
      <protection/>
    </xf>
    <xf numFmtId="37" fontId="59" fillId="6" borderId="0" xfId="0" applyNumberFormat="1" applyFont="1" applyFill="1" applyBorder="1" applyAlignment="1" applyProtection="1">
      <alignment horizontal="center"/>
      <protection/>
    </xf>
    <xf numFmtId="37" fontId="59" fillId="6" borderId="0" xfId="0" applyNumberFormat="1" applyFont="1" applyFill="1" applyBorder="1" applyAlignment="1" applyProtection="1">
      <alignment horizontal="left"/>
      <protection/>
    </xf>
    <xf numFmtId="38" fontId="59" fillId="6" borderId="0" xfId="0" applyNumberFormat="1" applyFont="1" applyFill="1" applyBorder="1" applyAlignment="1" applyProtection="1">
      <alignment/>
      <protection/>
    </xf>
    <xf numFmtId="38" fontId="59" fillId="6" borderId="0" xfId="0" applyNumberFormat="1" applyFont="1" applyFill="1" applyBorder="1" applyAlignment="1" applyProtection="1">
      <alignment horizontal="center"/>
      <protection/>
    </xf>
    <xf numFmtId="37" fontId="59" fillId="6" borderId="20" xfId="0" applyNumberFormat="1" applyFont="1" applyFill="1" applyBorder="1" applyAlignment="1" applyProtection="1">
      <alignment horizontal="left"/>
      <protection/>
    </xf>
    <xf numFmtId="0" fontId="59" fillId="6" borderId="0" xfId="0" applyFont="1" applyFill="1" applyBorder="1" applyAlignment="1">
      <alignment/>
    </xf>
    <xf numFmtId="38" fontId="59" fillId="6" borderId="20" xfId="0" applyNumberFormat="1" applyFont="1" applyFill="1" applyBorder="1" applyAlignment="1" applyProtection="1">
      <alignment/>
      <protection/>
    </xf>
    <xf numFmtId="38" fontId="59" fillId="6" borderId="20" xfId="0" applyNumberFormat="1" applyFont="1" applyFill="1" applyBorder="1" applyAlignment="1" applyProtection="1">
      <alignment horizontal="center"/>
      <protection/>
    </xf>
    <xf numFmtId="37" fontId="60" fillId="6" borderId="0" xfId="0" applyNumberFormat="1" applyFont="1" applyFill="1" applyBorder="1" applyAlignment="1" applyProtection="1">
      <alignment horizontal="left"/>
      <protection/>
    </xf>
    <xf numFmtId="37" fontId="60" fillId="6" borderId="0" xfId="0" applyNumberFormat="1" applyFont="1" applyFill="1" applyBorder="1" applyAlignment="1" applyProtection="1">
      <alignment/>
      <protection/>
    </xf>
    <xf numFmtId="38" fontId="60" fillId="6" borderId="0" xfId="0" applyNumberFormat="1" applyFont="1" applyFill="1" applyBorder="1" applyAlignment="1" applyProtection="1">
      <alignment/>
      <protection/>
    </xf>
    <xf numFmtId="37" fontId="61" fillId="6" borderId="0" xfId="0" applyNumberFormat="1" applyFont="1" applyFill="1" applyBorder="1" applyAlignment="1" applyProtection="1">
      <alignment horizontal="left"/>
      <protection/>
    </xf>
    <xf numFmtId="38" fontId="61" fillId="6" borderId="0" xfId="0" applyNumberFormat="1" applyFont="1" applyFill="1" applyBorder="1" applyAlignment="1" applyProtection="1">
      <alignment horizontal="left"/>
      <protection/>
    </xf>
    <xf numFmtId="38" fontId="62" fillId="6" borderId="0" xfId="0" applyNumberFormat="1" applyFont="1" applyFill="1" applyBorder="1" applyAlignment="1">
      <alignment/>
    </xf>
    <xf numFmtId="38" fontId="59" fillId="6" borderId="0" xfId="0" applyNumberFormat="1" applyFont="1" applyFill="1" applyBorder="1" applyAlignment="1">
      <alignment/>
    </xf>
    <xf numFmtId="37" fontId="59" fillId="6" borderId="20" xfId="0" applyNumberFormat="1" applyFont="1" applyFill="1" applyBorder="1" applyAlignment="1" applyProtection="1">
      <alignment/>
      <protection/>
    </xf>
    <xf numFmtId="164" fontId="63" fillId="6" borderId="0" xfId="0" applyNumberFormat="1" applyFont="1" applyFill="1" applyBorder="1" applyAlignment="1">
      <alignment/>
    </xf>
    <xf numFmtId="38" fontId="63" fillId="6" borderId="0" xfId="0" applyNumberFormat="1" applyFont="1" applyFill="1" applyBorder="1" applyAlignment="1">
      <alignment/>
    </xf>
    <xf numFmtId="0" fontId="59" fillId="6" borderId="20" xfId="0" applyFont="1" applyFill="1" applyBorder="1" applyAlignment="1">
      <alignment/>
    </xf>
    <xf numFmtId="38" fontId="59" fillId="6" borderId="20" xfId="0" applyNumberFormat="1" applyFont="1" applyFill="1" applyBorder="1" applyAlignment="1">
      <alignment/>
    </xf>
    <xf numFmtId="0" fontId="60" fillId="6" borderId="0" xfId="0" applyFont="1" applyFill="1" applyBorder="1" applyAlignment="1">
      <alignment/>
    </xf>
    <xf numFmtId="38" fontId="60" fillId="6" borderId="0" xfId="0" applyNumberFormat="1" applyFont="1" applyFill="1" applyBorder="1" applyAlignment="1">
      <alignment/>
    </xf>
    <xf numFmtId="164" fontId="63" fillId="6" borderId="20" xfId="0" applyNumberFormat="1" applyFont="1" applyFill="1" applyBorder="1" applyAlignment="1">
      <alignment/>
    </xf>
    <xf numFmtId="167" fontId="59" fillId="6" borderId="20" xfId="0" applyNumberFormat="1" applyFont="1" applyFill="1" applyBorder="1" applyAlignment="1" applyProtection="1">
      <alignment/>
      <protection/>
    </xf>
    <xf numFmtId="37" fontId="60" fillId="6" borderId="0" xfId="0" applyNumberFormat="1" applyFont="1" applyFill="1" applyBorder="1" applyAlignment="1" applyProtection="1">
      <alignment/>
      <protection/>
    </xf>
    <xf numFmtId="0" fontId="60" fillId="6" borderId="0" xfId="0" applyFont="1" applyFill="1" applyBorder="1" applyAlignment="1">
      <alignment/>
    </xf>
    <xf numFmtId="38" fontId="60" fillId="6" borderId="0" xfId="0" applyNumberFormat="1" applyFont="1" applyFill="1" applyBorder="1" applyAlignment="1" applyProtection="1">
      <alignment/>
      <protection/>
    </xf>
    <xf numFmtId="37" fontId="59" fillId="6" borderId="0" xfId="0" applyNumberFormat="1" applyFont="1" applyFill="1" applyBorder="1" applyAlignment="1" applyProtection="1">
      <alignment/>
      <protection/>
    </xf>
    <xf numFmtId="0" fontId="59" fillId="6" borderId="0" xfId="0" applyFont="1" applyFill="1" applyBorder="1" applyAlignment="1">
      <alignment/>
    </xf>
    <xf numFmtId="38" fontId="59" fillId="6" borderId="0" xfId="0" applyNumberFormat="1" applyFont="1" applyFill="1" applyBorder="1" applyAlignment="1">
      <alignment/>
    </xf>
    <xf numFmtId="38" fontId="59" fillId="6" borderId="0" xfId="0" applyNumberFormat="1" applyFont="1" applyFill="1" applyBorder="1" applyAlignment="1" applyProtection="1">
      <alignment/>
      <protection/>
    </xf>
    <xf numFmtId="38" fontId="60" fillId="6" borderId="0" xfId="0" applyNumberFormat="1" applyFont="1" applyFill="1" applyBorder="1" applyAlignment="1">
      <alignment/>
    </xf>
    <xf numFmtId="38" fontId="60" fillId="6" borderId="5" xfId="0" applyNumberFormat="1" applyFont="1" applyFill="1" applyBorder="1" applyAlignment="1" applyProtection="1">
      <alignment horizontal="center"/>
      <protection/>
    </xf>
    <xf numFmtId="38" fontId="60" fillId="6" borderId="16" xfId="0" applyNumberFormat="1" applyFont="1" applyFill="1" applyBorder="1" applyAlignment="1" applyProtection="1">
      <alignment horizontal="center"/>
      <protection/>
    </xf>
    <xf numFmtId="0" fontId="64" fillId="6" borderId="0" xfId="0" applyFont="1" applyFill="1" applyAlignment="1">
      <alignment/>
    </xf>
    <xf numFmtId="0" fontId="59" fillId="6" borderId="0" xfId="0" applyFont="1" applyFill="1" applyAlignment="1">
      <alignment/>
    </xf>
    <xf numFmtId="37" fontId="60" fillId="6" borderId="21" xfId="0" applyNumberFormat="1" applyFont="1" applyFill="1" applyBorder="1" applyAlignment="1" applyProtection="1">
      <alignment horizontal="center"/>
      <protection/>
    </xf>
    <xf numFmtId="6" fontId="60" fillId="6" borderId="5" xfId="0" applyNumberFormat="1" applyFont="1" applyFill="1" applyBorder="1" applyAlignment="1" applyProtection="1">
      <alignment/>
      <protection/>
    </xf>
    <xf numFmtId="37" fontId="60" fillId="6" borderId="13" xfId="0" applyNumberFormat="1" applyFont="1" applyFill="1" applyBorder="1" applyAlignment="1" applyProtection="1">
      <alignment horizontal="center"/>
      <protection/>
    </xf>
    <xf numFmtId="6" fontId="60" fillId="6" borderId="15" xfId="0" applyNumberFormat="1" applyFont="1" applyFill="1" applyBorder="1" applyAlignment="1" applyProtection="1">
      <alignment/>
      <protection/>
    </xf>
    <xf numFmtId="39" fontId="60" fillId="6" borderId="13" xfId="0" applyNumberFormat="1" applyFont="1" applyFill="1" applyBorder="1" applyAlignment="1" applyProtection="1">
      <alignment vertical="center"/>
      <protection/>
    </xf>
    <xf numFmtId="37" fontId="60" fillId="6" borderId="2" xfId="0" applyNumberFormat="1" applyFont="1" applyFill="1" applyBorder="1" applyAlignment="1" applyProtection="1">
      <alignment horizontal="left" vertical="center"/>
      <protection/>
    </xf>
    <xf numFmtId="37" fontId="60" fillId="6" borderId="16" xfId="0" applyNumberFormat="1" applyFont="1" applyFill="1" applyBorder="1" applyAlignment="1" applyProtection="1">
      <alignment horizontal="left" vertical="center"/>
      <protection/>
    </xf>
    <xf numFmtId="166" fontId="59" fillId="6" borderId="0" xfId="0" applyNumberFormat="1" applyFont="1" applyFill="1" applyBorder="1" applyAlignment="1" applyProtection="1">
      <alignment/>
      <protection/>
    </xf>
    <xf numFmtId="166" fontId="11" fillId="10" borderId="22" xfId="0" applyNumberFormat="1" applyFont="1" applyFill="1" applyBorder="1" applyAlignment="1" applyProtection="1">
      <alignment horizontal="left"/>
      <protection/>
    </xf>
    <xf numFmtId="168" fontId="11" fillId="10" borderId="23" xfId="0" applyNumberFormat="1" applyFont="1" applyFill="1" applyBorder="1" applyAlignment="1" applyProtection="1">
      <alignment horizontal="right"/>
      <protection/>
    </xf>
    <xf numFmtId="168" fontId="11" fillId="10" borderId="24" xfId="0" applyNumberFormat="1" applyFont="1" applyFill="1" applyBorder="1" applyAlignment="1" applyProtection="1">
      <alignment horizontal="right"/>
      <protection/>
    </xf>
    <xf numFmtId="0" fontId="11" fillId="10" borderId="25" xfId="0" applyFont="1" applyFill="1" applyBorder="1" applyAlignment="1">
      <alignment/>
    </xf>
    <xf numFmtId="169" fontId="11" fillId="10" borderId="0" xfId="0" applyNumberFormat="1" applyFont="1" applyFill="1" applyBorder="1" applyAlignment="1" applyProtection="1">
      <alignment horizontal="right"/>
      <protection/>
    </xf>
    <xf numFmtId="168" fontId="11" fillId="10" borderId="0" xfId="0" applyNumberFormat="1" applyFont="1" applyFill="1" applyBorder="1" applyAlignment="1" applyProtection="1">
      <alignment horizontal="right"/>
      <protection/>
    </xf>
    <xf numFmtId="168" fontId="11" fillId="10" borderId="26" xfId="0" applyNumberFormat="1" applyFont="1" applyFill="1" applyBorder="1" applyAlignment="1" applyProtection="1">
      <alignment horizontal="right"/>
      <protection/>
    </xf>
    <xf numFmtId="0" fontId="11" fillId="10" borderId="0" xfId="0" applyFont="1" applyFill="1" applyBorder="1" applyAlignment="1">
      <alignment/>
    </xf>
    <xf numFmtId="37" fontId="11" fillId="10" borderId="0" xfId="0" applyNumberFormat="1" applyFont="1" applyFill="1" applyBorder="1" applyAlignment="1" applyProtection="1">
      <alignment/>
      <protection/>
    </xf>
    <xf numFmtId="37" fontId="11" fillId="10" borderId="26" xfId="0" applyNumberFormat="1" applyFont="1" applyFill="1" applyBorder="1" applyAlignment="1" applyProtection="1">
      <alignment/>
      <protection/>
    </xf>
    <xf numFmtId="166" fontId="11" fillId="10" borderId="25" xfId="0" applyNumberFormat="1" applyFont="1" applyFill="1" applyBorder="1" applyAlignment="1" applyProtection="1">
      <alignment horizontal="left"/>
      <protection/>
    </xf>
    <xf numFmtId="0" fontId="11" fillId="10" borderId="26" xfId="0" applyFont="1" applyFill="1" applyBorder="1" applyAlignment="1">
      <alignment/>
    </xf>
    <xf numFmtId="37" fontId="11" fillId="10" borderId="25" xfId="0" applyNumberFormat="1" applyFont="1" applyFill="1" applyBorder="1" applyAlignment="1" applyProtection="1">
      <alignment horizontal="left"/>
      <protection/>
    </xf>
    <xf numFmtId="184" fontId="11" fillId="10" borderId="0" xfId="0" applyNumberFormat="1" applyFont="1" applyFill="1" applyBorder="1" applyAlignment="1" applyProtection="1">
      <alignment/>
      <protection/>
    </xf>
    <xf numFmtId="39" fontId="11" fillId="10" borderId="0" xfId="0" applyNumberFormat="1" applyFont="1" applyFill="1" applyBorder="1" applyAlignment="1" applyProtection="1">
      <alignment/>
      <protection/>
    </xf>
    <xf numFmtId="37" fontId="11" fillId="10" borderId="25" xfId="0" applyNumberFormat="1" applyFont="1" applyFill="1" applyBorder="1" applyAlignment="1" applyProtection="1">
      <alignment/>
      <protection/>
    </xf>
    <xf numFmtId="169" fontId="11" fillId="10" borderId="0" xfId="0" applyNumberFormat="1" applyFont="1" applyFill="1" applyBorder="1" applyAlignment="1" applyProtection="1">
      <alignment/>
      <protection/>
    </xf>
    <xf numFmtId="184" fontId="11" fillId="10" borderId="4" xfId="0" applyNumberFormat="1" applyFont="1" applyFill="1" applyBorder="1" applyAlignment="1" applyProtection="1">
      <alignment/>
      <protection/>
    </xf>
    <xf numFmtId="169" fontId="11" fillId="10" borderId="20" xfId="0" applyNumberFormat="1" applyFont="1" applyFill="1" applyBorder="1" applyAlignment="1" applyProtection="1">
      <alignment/>
      <protection/>
    </xf>
    <xf numFmtId="0" fontId="11" fillId="6" borderId="0" xfId="0" applyFont="1" applyFill="1" applyAlignment="1">
      <alignment horizontal="center"/>
    </xf>
    <xf numFmtId="37" fontId="11" fillId="6" borderId="0" xfId="26" applyNumberFormat="1" applyFont="1" applyFill="1" applyBorder="1" applyAlignment="1" applyProtection="1">
      <alignment/>
      <protection/>
    </xf>
    <xf numFmtId="184" fontId="11" fillId="6" borderId="27" xfId="0" applyNumberFormat="1" applyFont="1" applyFill="1" applyBorder="1" applyAlignment="1" applyProtection="1">
      <alignment/>
      <protection/>
    </xf>
    <xf numFmtId="184" fontId="11" fillId="6" borderId="4" xfId="0" applyNumberFormat="1" applyFont="1" applyFill="1" applyBorder="1" applyAlignment="1" applyProtection="1">
      <alignment/>
      <protection/>
    </xf>
    <xf numFmtId="37" fontId="11" fillId="6" borderId="0" xfId="0" applyNumberFormat="1" applyFont="1" applyFill="1" applyAlignment="1">
      <alignment/>
    </xf>
    <xf numFmtId="10" fontId="11" fillId="6" borderId="0" xfId="0" applyNumberFormat="1" applyFont="1" applyFill="1" applyAlignment="1">
      <alignment/>
    </xf>
    <xf numFmtId="37" fontId="10" fillId="10" borderId="28" xfId="0" applyNumberFormat="1" applyFont="1" applyFill="1" applyBorder="1" applyAlignment="1" applyProtection="1">
      <alignment/>
      <protection/>
    </xf>
    <xf numFmtId="166" fontId="10" fillId="10" borderId="25" xfId="0" applyNumberFormat="1" applyFont="1" applyFill="1" applyBorder="1" applyAlignment="1" applyProtection="1">
      <alignment horizontal="left"/>
      <protection/>
    </xf>
    <xf numFmtId="0" fontId="10" fillId="6" borderId="27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38" fontId="65" fillId="6" borderId="0" xfId="0" applyNumberFormat="1" applyFont="1" applyFill="1" applyBorder="1" applyAlignment="1" applyProtection="1">
      <alignment/>
      <protection/>
    </xf>
    <xf numFmtId="38" fontId="65" fillId="6" borderId="20" xfId="0" applyNumberFormat="1" applyFont="1" applyFill="1" applyBorder="1" applyAlignment="1" applyProtection="1">
      <alignment/>
      <protection/>
    </xf>
    <xf numFmtId="184" fontId="11" fillId="10" borderId="31" xfId="0" applyNumberFormat="1" applyFont="1" applyFill="1" applyBorder="1" applyAlignment="1" applyProtection="1">
      <alignment/>
      <protection/>
    </xf>
    <xf numFmtId="0" fontId="66" fillId="6" borderId="0" xfId="0" applyFont="1" applyFill="1" applyAlignment="1">
      <alignment/>
    </xf>
    <xf numFmtId="170" fontId="27" fillId="7" borderId="5" xfId="0" applyNumberFormat="1" applyFont="1" applyFill="1" applyBorder="1" applyAlignment="1">
      <alignment horizontal="right"/>
    </xf>
    <xf numFmtId="172" fontId="45" fillId="7" borderId="14" xfId="0" applyNumberFormat="1" applyFont="1" applyFill="1" applyBorder="1" applyAlignment="1">
      <alignment/>
    </xf>
    <xf numFmtId="172" fontId="45" fillId="7" borderId="5" xfId="0" applyNumberFormat="1" applyFont="1" applyFill="1" applyBorder="1" applyAlignment="1">
      <alignment/>
    </xf>
    <xf numFmtId="172" fontId="45" fillId="7" borderId="17" xfId="0" applyNumberFormat="1" applyFont="1" applyFill="1" applyBorder="1" applyAlignment="1">
      <alignment/>
    </xf>
    <xf numFmtId="170" fontId="27" fillId="0" borderId="5" xfId="0" applyNumberFormat="1" applyFont="1" applyFill="1" applyBorder="1" applyAlignment="1">
      <alignment horizontal="right"/>
    </xf>
    <xf numFmtId="175" fontId="27" fillId="4" borderId="5" xfId="23" applyNumberFormat="1" applyFont="1" applyFill="1" applyBorder="1" applyAlignment="1">
      <alignment/>
    </xf>
    <xf numFmtId="172" fontId="45" fillId="4" borderId="14" xfId="0" applyNumberFormat="1" applyFont="1" applyFill="1" applyBorder="1" applyAlignment="1">
      <alignment/>
    </xf>
    <xf numFmtId="172" fontId="45" fillId="4" borderId="15" xfId="0" applyNumberFormat="1" applyFont="1" applyFill="1" applyBorder="1" applyAlignment="1">
      <alignment/>
    </xf>
    <xf numFmtId="38" fontId="6" fillId="6" borderId="0" xfId="0" applyNumberFormat="1" applyFont="1" applyFill="1" applyAlignment="1">
      <alignment/>
    </xf>
    <xf numFmtId="169" fontId="6" fillId="6" borderId="0" xfId="0" applyNumberFormat="1" applyFont="1" applyFill="1" applyAlignment="1">
      <alignment/>
    </xf>
    <xf numFmtId="164" fontId="60" fillId="0" borderId="16" xfId="0" applyNumberFormat="1" applyFont="1" applyFill="1" applyBorder="1" applyAlignment="1" applyProtection="1">
      <alignment horizontal="center"/>
      <protection/>
    </xf>
    <xf numFmtId="164" fontId="60" fillId="0" borderId="11" xfId="0" applyNumberFormat="1" applyFont="1" applyFill="1" applyBorder="1" applyAlignment="1" applyProtection="1">
      <alignment horizontal="center"/>
      <protection/>
    </xf>
    <xf numFmtId="0" fontId="44" fillId="6" borderId="6" xfId="0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4" fillId="6" borderId="8" xfId="0" applyFont="1" applyFill="1" applyBorder="1" applyAlignment="1">
      <alignment horizontal="center"/>
    </xf>
    <xf numFmtId="0" fontId="55" fillId="10" borderId="6" xfId="0" applyFont="1" applyFill="1" applyBorder="1" applyAlignment="1">
      <alignment horizontal="center"/>
    </xf>
    <xf numFmtId="0" fontId="55" fillId="10" borderId="7" xfId="0" applyFont="1" applyFill="1" applyBorder="1" applyAlignment="1">
      <alignment horizontal="center"/>
    </xf>
    <xf numFmtId="0" fontId="55" fillId="10" borderId="8" xfId="0" applyFont="1" applyFill="1" applyBorder="1" applyAlignment="1">
      <alignment horizontal="center"/>
    </xf>
    <xf numFmtId="0" fontId="55" fillId="10" borderId="13" xfId="0" applyFont="1" applyFill="1" applyBorder="1" applyAlignment="1">
      <alignment horizontal="center"/>
    </xf>
    <xf numFmtId="0" fontId="55" fillId="10" borderId="12" xfId="0" applyFont="1" applyFill="1" applyBorder="1" applyAlignment="1">
      <alignment horizontal="center"/>
    </xf>
    <xf numFmtId="0" fontId="55" fillId="10" borderId="11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50" fillId="2" borderId="21" xfId="0" applyFont="1" applyFill="1" applyBorder="1" applyAlignment="1">
      <alignment horizontal="center"/>
    </xf>
    <xf numFmtId="0" fontId="50" fillId="2" borderId="2" xfId="0" applyFont="1" applyFill="1" applyBorder="1" applyAlignment="1">
      <alignment horizontal="center"/>
    </xf>
    <xf numFmtId="0" fontId="50" fillId="2" borderId="16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51" fillId="10" borderId="21" xfId="0" applyFont="1" applyFill="1" applyBorder="1" applyAlignment="1">
      <alignment horizontal="center"/>
    </xf>
    <xf numFmtId="0" fontId="51" fillId="10" borderId="2" xfId="0" applyFont="1" applyFill="1" applyBorder="1" applyAlignment="1">
      <alignment horizontal="center"/>
    </xf>
    <xf numFmtId="0" fontId="51" fillId="10" borderId="16" xfId="0" applyFont="1" applyFill="1" applyBorder="1" applyAlignment="1">
      <alignment horizontal="center"/>
    </xf>
    <xf numFmtId="166" fontId="40" fillId="11" borderId="21" xfId="0" applyNumberFormat="1" applyFont="1" applyFill="1" applyBorder="1" applyAlignment="1" applyProtection="1">
      <alignment horizontal="center"/>
      <protection/>
    </xf>
    <xf numFmtId="166" fontId="40" fillId="11" borderId="2" xfId="0" applyNumberFormat="1" applyFont="1" applyFill="1" applyBorder="1" applyAlignment="1" applyProtection="1">
      <alignment horizontal="center"/>
      <protection/>
    </xf>
    <xf numFmtId="166" fontId="40" fillId="11" borderId="16" xfId="0" applyNumberFormat="1" applyFont="1" applyFill="1" applyBorder="1" applyAlignment="1" applyProtection="1">
      <alignment horizontal="center"/>
      <protection/>
    </xf>
    <xf numFmtId="0" fontId="39" fillId="6" borderId="0" xfId="0" applyFont="1" applyFill="1" applyBorder="1" applyAlignment="1">
      <alignment horizontal="center"/>
    </xf>
    <xf numFmtId="37" fontId="60" fillId="6" borderId="0" xfId="0" applyNumberFormat="1" applyFont="1" applyFill="1" applyBorder="1" applyAlignment="1" applyProtection="1">
      <alignment horizontal="right"/>
      <protection/>
    </xf>
  </cellXfs>
  <cellStyles count="45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Grey" xfId="36"/>
    <cellStyle name="Header1" xfId="37"/>
    <cellStyle name="Header2" xfId="38"/>
    <cellStyle name="Hyperlink" xfId="39"/>
    <cellStyle name="Input [yellow]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 - Style1" xfId="46"/>
    <cellStyle name="Percent" xfId="47"/>
    <cellStyle name="Percent [0]" xfId="48"/>
    <cellStyle name="Percent [00]" xfId="49"/>
    <cellStyle name="Percent [2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5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0" y="733425"/>
          <a:ext cx="8010525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5343525</xdr:colOff>
      <xdr:row>20</xdr:row>
      <xdr:rowOff>123825</xdr:rowOff>
    </xdr:from>
    <xdr:to>
      <xdr:col>4</xdr:col>
      <xdr:colOff>6657975</xdr:colOff>
      <xdr:row>26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524827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41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38125" y="466725"/>
          <a:ext cx="11658600" cy="776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10</xdr:col>
      <xdr:colOff>866775</xdr:colOff>
      <xdr:row>2</xdr:row>
      <xdr:rowOff>0</xdr:rowOff>
    </xdr:from>
    <xdr:to>
      <xdr:col>12</xdr:col>
      <xdr:colOff>152400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46672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26</xdr:row>
      <xdr:rowOff>0</xdr:rowOff>
    </xdr:to>
    <xdr:sp>
      <xdr:nvSpPr>
        <xdr:cNvPr id="1" name="Rectangle 9"/>
        <xdr:cNvSpPr>
          <a:spLocks/>
        </xdr:cNvSpPr>
      </xdr:nvSpPr>
      <xdr:spPr>
        <a:xfrm>
          <a:off x="238125" y="561975"/>
          <a:ext cx="9305925" cy="839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2</xdr:row>
      <xdr:rowOff>19050</xdr:rowOff>
    </xdr:from>
    <xdr:to>
      <xdr:col>5</xdr:col>
      <xdr:colOff>1323975</xdr:colOff>
      <xdr:row>6</xdr:row>
      <xdr:rowOff>190500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8102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43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71500"/>
          <a:ext cx="8181975" cy="1183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7</xdr:col>
      <xdr:colOff>152400</xdr:colOff>
      <xdr:row>2</xdr:row>
      <xdr:rowOff>38100</xdr:rowOff>
    </xdr:from>
    <xdr:to>
      <xdr:col>7</xdr:col>
      <xdr:colOff>1457325</xdr:colOff>
      <xdr:row>6</xdr:row>
      <xdr:rowOff>209550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609600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0</xdr:colOff>
      <xdr:row>16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61975"/>
          <a:ext cx="8743950" cy="406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2</xdr:row>
      <xdr:rowOff>28575</xdr:rowOff>
    </xdr:from>
    <xdr:to>
      <xdr:col>7</xdr:col>
      <xdr:colOff>1314450</xdr:colOff>
      <xdr:row>6</xdr:row>
      <xdr:rowOff>228600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90550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28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52450"/>
          <a:ext cx="9715500" cy="711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8</xdr:col>
      <xdr:colOff>361950</xdr:colOff>
      <xdr:row>2</xdr:row>
      <xdr:rowOff>161925</xdr:rowOff>
    </xdr:from>
    <xdr:to>
      <xdr:col>9</xdr:col>
      <xdr:colOff>152400</xdr:colOff>
      <xdr:row>7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71437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20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38125" y="552450"/>
          <a:ext cx="9715500" cy="513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8</xdr:col>
      <xdr:colOff>428625</xdr:colOff>
      <xdr:row>2</xdr:row>
      <xdr:rowOff>57150</xdr:rowOff>
    </xdr:from>
    <xdr:to>
      <xdr:col>9</xdr:col>
      <xdr:colOff>219075</xdr:colOff>
      <xdr:row>6</xdr:row>
      <xdr:rowOff>219075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609600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0</xdr:colOff>
      <xdr:row>16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8125" y="552450"/>
          <a:ext cx="9067800" cy="407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400050</xdr:colOff>
      <xdr:row>26</xdr:row>
      <xdr:rowOff>57150</xdr:rowOff>
    </xdr:from>
    <xdr:to>
      <xdr:col>4</xdr:col>
      <xdr:colOff>1704975</xdr:colOff>
      <xdr:row>31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353300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</xdr:row>
      <xdr:rowOff>76200</xdr:rowOff>
    </xdr:from>
    <xdr:to>
      <xdr:col>9</xdr:col>
      <xdr:colOff>114300</xdr:colOff>
      <xdr:row>7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628650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24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8125" y="571500"/>
          <a:ext cx="8562975" cy="641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6</xdr:col>
      <xdr:colOff>276225</xdr:colOff>
      <xdr:row>2</xdr:row>
      <xdr:rowOff>142875</xdr:rowOff>
    </xdr:from>
    <xdr:to>
      <xdr:col>7</xdr:col>
      <xdr:colOff>95250</xdr:colOff>
      <xdr:row>6</xdr:row>
      <xdr:rowOff>314325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714375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27</xdr:row>
      <xdr:rowOff>0</xdr:rowOff>
    </xdr:to>
    <xdr:sp>
      <xdr:nvSpPr>
        <xdr:cNvPr id="1" name="Rectangle 9"/>
        <xdr:cNvSpPr>
          <a:spLocks/>
        </xdr:cNvSpPr>
      </xdr:nvSpPr>
      <xdr:spPr>
        <a:xfrm>
          <a:off x="238125" y="561975"/>
          <a:ext cx="8743950" cy="6172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6</xdr:col>
      <xdr:colOff>161925</xdr:colOff>
      <xdr:row>2</xdr:row>
      <xdr:rowOff>47625</xdr:rowOff>
    </xdr:from>
    <xdr:to>
      <xdr:col>7</xdr:col>
      <xdr:colOff>114300</xdr:colOff>
      <xdr:row>6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609600"/>
          <a:ext cx="13049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6"/>
  <sheetViews>
    <sheetView zoomScale="77" zoomScaleNormal="77" workbookViewId="0" topLeftCell="A1">
      <pane ySplit="1" topLeftCell="BM2" activePane="bottomLeft" state="frozen"/>
      <selection pane="topLeft" activeCell="E27" sqref="E27"/>
      <selection pane="bottomLeft" activeCell="C6" sqref="C6:G6"/>
    </sheetView>
  </sheetViews>
  <sheetFormatPr defaultColWidth="8.88671875" defaultRowHeight="18.75"/>
  <cols>
    <col min="1" max="2" width="2.77734375" style="13" customWidth="1"/>
    <col min="3" max="3" width="2.6640625" style="13" customWidth="1"/>
    <col min="4" max="4" width="64.4453125" style="13" customWidth="1"/>
    <col min="5" max="5" width="8.77734375" style="13" customWidth="1"/>
    <col min="6" max="6" width="4.77734375" style="13" customWidth="1"/>
    <col min="7" max="7" width="15.77734375" style="13" customWidth="1"/>
    <col min="8" max="9" width="2.77734375" style="13" customWidth="1"/>
    <col min="10" max="16384" width="8.88671875" style="13" customWidth="1"/>
  </cols>
  <sheetData>
    <row r="1" spans="1:32" ht="25.5" thickBot="1">
      <c r="A1" s="323" t="s">
        <v>115</v>
      </c>
      <c r="B1" s="324"/>
      <c r="C1" s="324"/>
      <c r="D1" s="324"/>
      <c r="E1" s="324"/>
      <c r="F1" s="324"/>
      <c r="G1" s="324"/>
      <c r="H1" s="324"/>
      <c r="I1" s="325"/>
      <c r="J1" s="211"/>
      <c r="K1" s="211"/>
      <c r="L1" s="211"/>
      <c r="M1" s="211"/>
      <c r="N1" s="211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="47" customFormat="1" ht="18.75" thickBot="1"/>
    <row r="3" spans="1:28" s="16" customFormat="1" ht="18">
      <c r="A3" s="47"/>
      <c r="B3" s="70"/>
      <c r="C3" s="46"/>
      <c r="D3" s="46"/>
      <c r="E3" s="46"/>
      <c r="F3" s="46"/>
      <c r="G3" s="46"/>
      <c r="H3" s="71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s="16" customFormat="1" ht="18.75">
      <c r="A4" s="47"/>
      <c r="B4" s="72"/>
      <c r="C4" s="214"/>
      <c r="D4" s="47"/>
      <c r="E4" s="47"/>
      <c r="F4" s="47"/>
      <c r="G4" s="47"/>
      <c r="H4" s="73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s="16" customFormat="1" ht="18.75">
      <c r="A5" s="47"/>
      <c r="B5" s="72"/>
      <c r="C5" s="214"/>
      <c r="D5" s="47"/>
      <c r="E5" s="47"/>
      <c r="F5" s="47"/>
      <c r="G5" s="47"/>
      <c r="H5" s="73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s="15" customFormat="1" ht="34.5">
      <c r="A6" s="54" t="s">
        <v>0</v>
      </c>
      <c r="B6" s="74"/>
      <c r="C6" s="318" t="s">
        <v>1</v>
      </c>
      <c r="D6" s="318"/>
      <c r="E6" s="318"/>
      <c r="F6" s="318"/>
      <c r="G6" s="318"/>
      <c r="H6" s="7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8.75" customHeight="1" thickBot="1">
      <c r="A7" s="48"/>
      <c r="B7" s="72"/>
      <c r="C7" s="47"/>
      <c r="D7" s="47" t="s">
        <v>0</v>
      </c>
      <c r="E7" s="36"/>
      <c r="F7" s="47"/>
      <c r="G7" s="76"/>
      <c r="H7" s="73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s="11" customFormat="1" ht="24" thickBot="1">
      <c r="A8" s="51"/>
      <c r="B8" s="77"/>
      <c r="C8" s="62" t="s">
        <v>81</v>
      </c>
      <c r="D8" s="62"/>
      <c r="E8" s="36"/>
      <c r="F8" s="56"/>
      <c r="G8" s="23">
        <f>SUM('Financial Inputs'!F8:F15)</f>
        <v>130500</v>
      </c>
      <c r="H8" s="78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12" customHeight="1" thickBot="1">
      <c r="A9" s="48"/>
      <c r="B9" s="72"/>
      <c r="C9" s="47"/>
      <c r="D9" s="47"/>
      <c r="E9" s="36"/>
      <c r="F9" s="47"/>
      <c r="G9" s="47"/>
      <c r="H9" s="73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28" s="11" customFormat="1" ht="24" thickBot="1">
      <c r="A10" s="51"/>
      <c r="B10" s="77"/>
      <c r="C10" s="62" t="s">
        <v>2</v>
      </c>
      <c r="D10" s="62"/>
      <c r="E10" s="36"/>
      <c r="F10" s="56"/>
      <c r="G10" s="23">
        <f>'Savings Summary'!G23</f>
        <v>161884.8</v>
      </c>
      <c r="H10" s="78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1.25" customHeight="1" thickBot="1">
      <c r="A11" s="48" t="s">
        <v>0</v>
      </c>
      <c r="B11" s="72"/>
      <c r="C11" s="79"/>
      <c r="D11" s="79"/>
      <c r="E11" s="36"/>
      <c r="F11" s="58"/>
      <c r="G11" s="16"/>
      <c r="H11" s="73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1:28" s="11" customFormat="1" ht="24" thickBot="1">
      <c r="A12" s="51"/>
      <c r="B12" s="77"/>
      <c r="C12" s="62" t="s">
        <v>119</v>
      </c>
      <c r="D12" s="62"/>
      <c r="E12" s="36"/>
      <c r="F12" s="57"/>
      <c r="G12" s="42">
        <f>'Financial Inputs'!F23</f>
        <v>0.05</v>
      </c>
      <c r="H12" s="78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1:28" ht="12" customHeight="1" thickBot="1">
      <c r="A13" s="48"/>
      <c r="B13" s="72"/>
      <c r="C13" s="47"/>
      <c r="D13" s="47" t="s">
        <v>0</v>
      </c>
      <c r="E13" s="36"/>
      <c r="F13" s="59"/>
      <c r="G13" s="47"/>
      <c r="H13" s="73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s="11" customFormat="1" ht="24" thickBot="1">
      <c r="A14" s="51"/>
      <c r="B14" s="77"/>
      <c r="C14" s="62" t="s">
        <v>132</v>
      </c>
      <c r="D14" s="62"/>
      <c r="E14" s="36"/>
      <c r="F14" s="47"/>
      <c r="G14" s="204">
        <f>Hurdle_Rate</f>
        <v>0.15</v>
      </c>
      <c r="H14" s="78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</row>
    <row r="15" spans="1:28" ht="12" customHeight="1" thickBot="1">
      <c r="A15" s="48"/>
      <c r="B15" s="72"/>
      <c r="C15" s="47"/>
      <c r="D15" s="47" t="s">
        <v>0</v>
      </c>
      <c r="E15" s="36"/>
      <c r="F15" s="47"/>
      <c r="G15" s="47"/>
      <c r="H15" s="7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1:28" s="11" customFormat="1" ht="30.75" thickBot="1">
      <c r="A16" s="51"/>
      <c r="B16" s="77"/>
      <c r="C16" s="62">
        <f>Cap_Eval_Dur</f>
        <v>5</v>
      </c>
      <c r="D16" s="62" t="s">
        <v>129</v>
      </c>
      <c r="E16" s="36"/>
      <c r="F16" s="60"/>
      <c r="G16" s="42">
        <f>'Disc. Cash Flow'!H38</f>
        <v>0.7466598726763163</v>
      </c>
      <c r="H16" s="78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s="17" customFormat="1" ht="18.75">
      <c r="A17" s="55"/>
      <c r="B17" s="80"/>
      <c r="C17" s="81"/>
      <c r="D17" s="82" t="s">
        <v>3</v>
      </c>
      <c r="E17" s="36"/>
      <c r="F17" s="47"/>
      <c r="G17" s="81"/>
      <c r="H17" s="8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17" customFormat="1" ht="18.75">
      <c r="A18" s="55"/>
      <c r="B18" s="80"/>
      <c r="C18" s="81"/>
      <c r="D18" s="82" t="s">
        <v>4</v>
      </c>
      <c r="E18" s="36"/>
      <c r="F18" s="47"/>
      <c r="G18" s="81"/>
      <c r="H18" s="8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s="17" customFormat="1" ht="18.75">
      <c r="A19" s="55"/>
      <c r="B19" s="80"/>
      <c r="C19" s="81"/>
      <c r="D19" s="82" t="s">
        <v>5</v>
      </c>
      <c r="E19" s="36"/>
      <c r="F19" s="47"/>
      <c r="G19" s="81" t="s">
        <v>0</v>
      </c>
      <c r="H19" s="8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2" customHeight="1" thickBot="1">
      <c r="A20" s="48" t="s">
        <v>0</v>
      </c>
      <c r="B20" s="72"/>
      <c r="C20" s="47"/>
      <c r="D20" s="47"/>
      <c r="E20" s="36"/>
      <c r="F20" s="47"/>
      <c r="G20" s="47"/>
      <c r="H20" s="7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11" customFormat="1" ht="24" thickBot="1">
      <c r="A21" s="51"/>
      <c r="B21" s="77"/>
      <c r="C21" s="62">
        <f>Cap_Eval_Dur</f>
        <v>5</v>
      </c>
      <c r="D21" s="62" t="s">
        <v>130</v>
      </c>
      <c r="E21" s="36"/>
      <c r="F21" s="47"/>
      <c r="G21" s="43">
        <f>'Disc. Cash Flow'!G38</f>
        <v>346397.15896898275</v>
      </c>
      <c r="H21" s="78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</row>
    <row r="22" spans="1:28" s="17" customFormat="1" ht="18.75">
      <c r="A22" s="55"/>
      <c r="B22" s="80"/>
      <c r="C22" s="81"/>
      <c r="D22" s="82" t="s">
        <v>131</v>
      </c>
      <c r="E22" s="36"/>
      <c r="F22" s="47"/>
      <c r="G22" s="81"/>
      <c r="H22" s="8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s="17" customFormat="1" ht="18.75">
      <c r="A23" s="55" t="s">
        <v>0</v>
      </c>
      <c r="B23" s="80"/>
      <c r="C23" s="81"/>
      <c r="D23" s="82" t="s">
        <v>6</v>
      </c>
      <c r="E23" s="36"/>
      <c r="F23" s="47"/>
      <c r="G23" s="81"/>
      <c r="H23" s="8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s="17" customFormat="1" ht="18.75">
      <c r="A24" s="55"/>
      <c r="B24" s="80"/>
      <c r="C24" s="81"/>
      <c r="D24" s="82" t="s">
        <v>7</v>
      </c>
      <c r="E24" s="36"/>
      <c r="F24" s="47"/>
      <c r="G24" s="81"/>
      <c r="H24" s="8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2" customHeight="1" thickBot="1">
      <c r="A25" s="48"/>
      <c r="B25" s="72"/>
      <c r="C25" s="47"/>
      <c r="D25" s="47"/>
      <c r="E25" s="36"/>
      <c r="F25" s="47"/>
      <c r="G25" s="47"/>
      <c r="H25" s="7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s="11" customFormat="1" ht="24" thickBot="1">
      <c r="A26" s="51"/>
      <c r="B26" s="77"/>
      <c r="C26" s="62" t="s">
        <v>118</v>
      </c>
      <c r="D26" s="62"/>
      <c r="E26" s="36"/>
      <c r="F26" s="47"/>
      <c r="G26" s="44">
        <f>G8/G10*12</f>
        <v>9.673545632449743</v>
      </c>
      <c r="H26" s="78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18.75" thickBot="1">
      <c r="A27" s="48"/>
      <c r="B27" s="84"/>
      <c r="C27" s="85"/>
      <c r="D27" s="85"/>
      <c r="E27" s="85"/>
      <c r="F27" s="85"/>
      <c r="G27" s="85"/>
      <c r="H27" s="86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ht="18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ht="18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ht="18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8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18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18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28" ht="18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28" ht="18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 ht="18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18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18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ht="18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18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18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18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8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56" ht="18">
      <c r="G56" s="22"/>
    </row>
  </sheetData>
  <mergeCells count="2">
    <mergeCell ref="C6:G6"/>
    <mergeCell ref="A1:I1"/>
  </mergeCells>
  <printOptions horizontalCentered="1"/>
  <pageMargins left="0.5" right="0.5" top="1" bottom="0.75" header="0.5" footer="0.5"/>
  <pageSetup horizontalDpi="300" verticalDpi="300" orientation="landscape" scale="95" r:id="rId2"/>
  <headerFooter alignWithMargins="0">
    <oddHeader>&amp;C&amp;"Arial,Bold"&amp;18Application Description</oddHeader>
    <oddFooter xml:space="preserve">&amp;L&amp;"Arial,Bold"&amp;10Proposal #10xxxx
 &amp;C&amp;"Arial,Bold"&amp;10Page 8 of 9
&amp;"Times New Roman,Italic"&amp;8T&amp;10he information contained herein is proprietary and confidential, and should not be shared outside "nickname"&amp;R&amp;"Arial,Bold"&amp;10&amp;D - &amp;T
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40"/>
  <sheetViews>
    <sheetView zoomScale="70" zoomScaleNormal="70" workbookViewId="0" topLeftCell="A1">
      <pane ySplit="1" topLeftCell="BM2" activePane="bottomLeft" state="frozen"/>
      <selection pane="topLeft" activeCell="E27" sqref="E27"/>
      <selection pane="bottomLeft" activeCell="C50" sqref="C50"/>
    </sheetView>
  </sheetViews>
  <sheetFormatPr defaultColWidth="8.88671875" defaultRowHeight="18.75"/>
  <cols>
    <col min="1" max="2" width="2.77734375" style="5" customWidth="1"/>
    <col min="3" max="3" width="28.99609375" style="5" customWidth="1"/>
    <col min="4" max="4" width="7.21484375" style="5" customWidth="1"/>
    <col min="5" max="12" width="11.77734375" style="5" customWidth="1"/>
    <col min="13" max="14" width="2.77734375" style="5" customWidth="1"/>
    <col min="15" max="16384" width="8.88671875" style="5" customWidth="1"/>
  </cols>
  <sheetData>
    <row r="1" spans="1:28" ht="24" customHeight="1" thickBot="1">
      <c r="A1" s="323" t="s">
        <v>115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5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12.75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28" ht="12">
      <c r="A3" s="133"/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</row>
    <row r="4" spans="1:28" s="24" customFormat="1" ht="18.75" customHeight="1">
      <c r="A4" s="134"/>
      <c r="B4" s="148"/>
      <c r="C4" s="214"/>
      <c r="D4" s="134"/>
      <c r="E4" s="134"/>
      <c r="F4" s="134"/>
      <c r="G4" s="134"/>
      <c r="H4" s="134"/>
      <c r="I4" s="134"/>
      <c r="J4" s="134"/>
      <c r="K4" s="134"/>
      <c r="L4" s="134"/>
      <c r="M4" s="149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s="25" customFormat="1" ht="18.75" customHeight="1">
      <c r="A5" s="135"/>
      <c r="B5" s="150"/>
      <c r="C5" s="214"/>
      <c r="D5" s="135"/>
      <c r="E5" s="135"/>
      <c r="F5" s="135"/>
      <c r="G5" s="135"/>
      <c r="H5" s="135"/>
      <c r="I5" s="135"/>
      <c r="J5" s="135"/>
      <c r="K5" s="135"/>
      <c r="L5" s="135"/>
      <c r="M5" s="151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</row>
    <row r="6" spans="1:28" s="3" customFormat="1" ht="27">
      <c r="A6" s="136"/>
      <c r="B6" s="152"/>
      <c r="C6" s="329" t="s">
        <v>30</v>
      </c>
      <c r="D6" s="329"/>
      <c r="E6" s="329"/>
      <c r="F6" s="329"/>
      <c r="G6" s="329"/>
      <c r="H6" s="329"/>
      <c r="I6" s="329"/>
      <c r="J6" s="329"/>
      <c r="K6" s="329"/>
      <c r="L6" s="329"/>
      <c r="M6" s="153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</row>
    <row r="7" spans="1:28" ht="6" customHeight="1">
      <c r="A7" s="133"/>
      <c r="B7" s="148"/>
      <c r="C7" s="154" t="s">
        <v>0</v>
      </c>
      <c r="D7" s="154"/>
      <c r="E7" s="154"/>
      <c r="F7" s="134" t="s">
        <v>0</v>
      </c>
      <c r="G7" s="134"/>
      <c r="H7" s="134"/>
      <c r="I7" s="134" t="s">
        <v>0</v>
      </c>
      <c r="J7" s="134" t="s">
        <v>0</v>
      </c>
      <c r="K7" s="134"/>
      <c r="L7" s="134"/>
      <c r="M7" s="149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8.75" customHeight="1">
      <c r="A8" s="133"/>
      <c r="B8" s="148"/>
      <c r="C8" s="217" t="s">
        <v>0</v>
      </c>
      <c r="D8" s="330" t="s">
        <v>104</v>
      </c>
      <c r="E8" s="330"/>
      <c r="F8" s="218" t="s">
        <v>16</v>
      </c>
      <c r="G8" s="218" t="s">
        <v>17</v>
      </c>
      <c r="H8" s="218" t="s">
        <v>18</v>
      </c>
      <c r="I8" s="218" t="s">
        <v>19</v>
      </c>
      <c r="J8" s="218" t="s">
        <v>20</v>
      </c>
      <c r="K8" s="218" t="s">
        <v>21</v>
      </c>
      <c r="L8" s="218" t="s">
        <v>22</v>
      </c>
      <c r="M8" s="149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</row>
    <row r="9" spans="1:28" ht="6" customHeight="1">
      <c r="A9" s="133"/>
      <c r="B9" s="148"/>
      <c r="C9" s="217" t="s">
        <v>0</v>
      </c>
      <c r="D9" s="217"/>
      <c r="E9" s="217"/>
      <c r="F9" s="219" t="s">
        <v>0</v>
      </c>
      <c r="G9" s="219"/>
      <c r="H9" s="219"/>
      <c r="I9" s="217"/>
      <c r="J9" s="217"/>
      <c r="K9" s="217"/>
      <c r="L9" s="217"/>
      <c r="M9" s="149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</row>
    <row r="10" spans="1:28" ht="16.5">
      <c r="A10" s="133"/>
      <c r="B10" s="148"/>
      <c r="C10" s="220" t="s">
        <v>23</v>
      </c>
      <c r="D10" s="217"/>
      <c r="E10" s="293">
        <f>IF(Cap_Eval_Dur=5,-Total_Investment,IF(Cap_Eval_Dur&lt;&gt;7,"Invalid Value",0))</f>
        <v>-130500</v>
      </c>
      <c r="F10" s="221">
        <v>0</v>
      </c>
      <c r="G10" s="222"/>
      <c r="H10" s="221"/>
      <c r="I10" s="221"/>
      <c r="J10" s="221"/>
      <c r="K10" s="221"/>
      <c r="L10" s="221"/>
      <c r="M10" s="149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</row>
    <row r="11" spans="1:28" ht="16.5">
      <c r="A11" s="133"/>
      <c r="B11" s="148"/>
      <c r="C11" s="223" t="s">
        <v>105</v>
      </c>
      <c r="D11" s="224"/>
      <c r="E11" s="294">
        <f>IF(Cap_Eval_Dur=7,-Total_Investment,IF(Cap_Eval_Dur&lt;&gt;5,"Invalid Value",0))</f>
        <v>0</v>
      </c>
      <c r="F11" s="225">
        <v>0</v>
      </c>
      <c r="G11" s="226"/>
      <c r="H11" s="225"/>
      <c r="I11" s="225"/>
      <c r="J11" s="225"/>
      <c r="K11" s="225"/>
      <c r="L11" s="225"/>
      <c r="M11" s="149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</row>
    <row r="12" spans="1:28" ht="16.5">
      <c r="A12" s="133"/>
      <c r="B12" s="148"/>
      <c r="C12" s="227" t="s">
        <v>24</v>
      </c>
      <c r="D12" s="228"/>
      <c r="E12" s="229">
        <f>SUM(E10:E11)</f>
        <v>-130500</v>
      </c>
      <c r="F12" s="229">
        <f>SUM(F10:F11)</f>
        <v>0</v>
      </c>
      <c r="G12" s="229">
        <f aca="true" t="shared" si="0" ref="G12:L12">SUM(G10:G11)</f>
        <v>0</v>
      </c>
      <c r="H12" s="229">
        <f t="shared" si="0"/>
        <v>0</v>
      </c>
      <c r="I12" s="229">
        <f t="shared" si="0"/>
        <v>0</v>
      </c>
      <c r="J12" s="229">
        <f t="shared" si="0"/>
        <v>0</v>
      </c>
      <c r="K12" s="229">
        <f t="shared" si="0"/>
        <v>0</v>
      </c>
      <c r="L12" s="229">
        <f t="shared" si="0"/>
        <v>0</v>
      </c>
      <c r="M12" s="149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</row>
    <row r="13" spans="1:28" ht="6" customHeight="1">
      <c r="A13" s="133"/>
      <c r="B13" s="148"/>
      <c r="C13" s="217" t="s">
        <v>0</v>
      </c>
      <c r="D13" s="217"/>
      <c r="E13" s="221"/>
      <c r="F13" s="221"/>
      <c r="G13" s="221"/>
      <c r="H13" s="221" t="s">
        <v>0</v>
      </c>
      <c r="I13" s="221" t="s">
        <v>0</v>
      </c>
      <c r="J13" s="221"/>
      <c r="K13" s="221" t="s">
        <v>0</v>
      </c>
      <c r="L13" s="221"/>
      <c r="M13" s="149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</row>
    <row r="14" spans="1:28" s="6" customFormat="1" ht="16.5">
      <c r="A14" s="138"/>
      <c r="B14" s="155"/>
      <c r="C14" s="230" t="s">
        <v>120</v>
      </c>
      <c r="D14" s="230" t="s">
        <v>0</v>
      </c>
      <c r="E14" s="231"/>
      <c r="F14" s="231" t="s">
        <v>0</v>
      </c>
      <c r="G14" s="231" t="s">
        <v>0</v>
      </c>
      <c r="H14" s="231"/>
      <c r="I14" s="231" t="s">
        <v>0</v>
      </c>
      <c r="J14" s="231"/>
      <c r="K14" s="231"/>
      <c r="L14" s="231"/>
      <c r="M14" s="156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28" ht="16.5">
      <c r="A15" s="133"/>
      <c r="B15" s="148"/>
      <c r="C15" s="220" t="s">
        <v>25</v>
      </c>
      <c r="D15" s="217" t="s">
        <v>26</v>
      </c>
      <c r="E15" s="221"/>
      <c r="F15" s="221">
        <f>Ann_Lab_Sav</f>
        <v>45600</v>
      </c>
      <c r="G15" s="221">
        <f aca="true" t="shared" si="1" ref="G15:L15">Ann_Lab_Sav</f>
        <v>45600</v>
      </c>
      <c r="H15" s="221">
        <f t="shared" si="1"/>
        <v>45600</v>
      </c>
      <c r="I15" s="221">
        <f t="shared" si="1"/>
        <v>45600</v>
      </c>
      <c r="J15" s="221">
        <f t="shared" si="1"/>
        <v>45600</v>
      </c>
      <c r="K15" s="221">
        <f t="shared" si="1"/>
        <v>45600</v>
      </c>
      <c r="L15" s="221">
        <f t="shared" si="1"/>
        <v>45600</v>
      </c>
      <c r="M15" s="149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</row>
    <row r="16" spans="1:28" ht="16.5">
      <c r="A16" s="133"/>
      <c r="B16" s="148"/>
      <c r="C16" s="220" t="s">
        <v>92</v>
      </c>
      <c r="D16" s="217"/>
      <c r="E16" s="221"/>
      <c r="F16" s="232">
        <f>Disability_Savings</f>
        <v>2280</v>
      </c>
      <c r="G16" s="232">
        <f aca="true" t="shared" si="2" ref="G16:L16">Disability_Savings</f>
        <v>2280</v>
      </c>
      <c r="H16" s="232">
        <f t="shared" si="2"/>
        <v>2280</v>
      </c>
      <c r="I16" s="232">
        <f t="shared" si="2"/>
        <v>2280</v>
      </c>
      <c r="J16" s="232">
        <f t="shared" si="2"/>
        <v>2280</v>
      </c>
      <c r="K16" s="232">
        <f t="shared" si="2"/>
        <v>2280</v>
      </c>
      <c r="L16" s="232">
        <f t="shared" si="2"/>
        <v>2280</v>
      </c>
      <c r="M16" s="149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</row>
    <row r="17" spans="1:28" ht="16.5">
      <c r="A17" s="133"/>
      <c r="B17" s="148"/>
      <c r="C17" s="220" t="s">
        <v>103</v>
      </c>
      <c r="D17" s="217"/>
      <c r="E17" s="221"/>
      <c r="F17" s="232">
        <f>1.3*Ann_Lab_Sav/100</f>
        <v>592.8</v>
      </c>
      <c r="G17" s="232">
        <f aca="true" t="shared" si="3" ref="G17:L17">1.3*Ann_Lab_Sav/100</f>
        <v>592.8</v>
      </c>
      <c r="H17" s="232">
        <f t="shared" si="3"/>
        <v>592.8</v>
      </c>
      <c r="I17" s="232">
        <f t="shared" si="3"/>
        <v>592.8</v>
      </c>
      <c r="J17" s="232">
        <f t="shared" si="3"/>
        <v>592.8</v>
      </c>
      <c r="K17" s="232">
        <f t="shared" si="3"/>
        <v>592.8</v>
      </c>
      <c r="L17" s="232">
        <f t="shared" si="3"/>
        <v>592.8</v>
      </c>
      <c r="M17" s="149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</row>
    <row r="18" spans="1:28" ht="16.5">
      <c r="A18" s="133"/>
      <c r="B18" s="148"/>
      <c r="C18" s="220" t="s">
        <v>93</v>
      </c>
      <c r="D18" s="217"/>
      <c r="E18" s="221"/>
      <c r="F18" s="232">
        <f>PM_Lab_Savings</f>
        <v>-1920</v>
      </c>
      <c r="G18" s="232">
        <f aca="true" t="shared" si="4" ref="G18:L18">PM_Lab_Savings</f>
        <v>-1920</v>
      </c>
      <c r="H18" s="232">
        <f t="shared" si="4"/>
        <v>-1920</v>
      </c>
      <c r="I18" s="232">
        <f t="shared" si="4"/>
        <v>-1920</v>
      </c>
      <c r="J18" s="232">
        <f t="shared" si="4"/>
        <v>-1920</v>
      </c>
      <c r="K18" s="232">
        <f t="shared" si="4"/>
        <v>-1920</v>
      </c>
      <c r="L18" s="232">
        <f t="shared" si="4"/>
        <v>-1920</v>
      </c>
      <c r="M18" s="149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</row>
    <row r="19" spans="1:28" ht="16.5">
      <c r="A19" s="133"/>
      <c r="B19" s="148"/>
      <c r="C19" s="220" t="s">
        <v>133</v>
      </c>
      <c r="D19" s="217"/>
      <c r="E19" s="221"/>
      <c r="F19" s="233">
        <f>Inc_Ann_Profit</f>
        <v>115200</v>
      </c>
      <c r="G19" s="233">
        <f aca="true" t="shared" si="5" ref="G19:L19">Inc_Ann_Profit</f>
        <v>115200</v>
      </c>
      <c r="H19" s="233">
        <f t="shared" si="5"/>
        <v>115200</v>
      </c>
      <c r="I19" s="233">
        <f t="shared" si="5"/>
        <v>115200</v>
      </c>
      <c r="J19" s="233">
        <f t="shared" si="5"/>
        <v>115200</v>
      </c>
      <c r="K19" s="233">
        <f t="shared" si="5"/>
        <v>115200</v>
      </c>
      <c r="L19" s="233">
        <f t="shared" si="5"/>
        <v>115200</v>
      </c>
      <c r="M19" s="149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</row>
    <row r="20" spans="1:28" ht="16.5">
      <c r="A20" s="133"/>
      <c r="B20" s="148"/>
      <c r="C20" s="220" t="s">
        <v>94</v>
      </c>
      <c r="D20" s="217"/>
      <c r="E20" s="221"/>
      <c r="F20" s="233">
        <f>Scrap_Savings</f>
        <v>132</v>
      </c>
      <c r="G20" s="233">
        <f aca="true" t="shared" si="6" ref="G20:L20">Scrap_Savings</f>
        <v>132</v>
      </c>
      <c r="H20" s="233">
        <f t="shared" si="6"/>
        <v>132</v>
      </c>
      <c r="I20" s="233">
        <f t="shared" si="6"/>
        <v>132</v>
      </c>
      <c r="J20" s="233">
        <f t="shared" si="6"/>
        <v>132</v>
      </c>
      <c r="K20" s="233">
        <f t="shared" si="6"/>
        <v>132</v>
      </c>
      <c r="L20" s="233">
        <f t="shared" si="6"/>
        <v>132</v>
      </c>
      <c r="M20" s="149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</row>
    <row r="21" spans="1:28" ht="16.5">
      <c r="A21" s="133"/>
      <c r="B21" s="148"/>
      <c r="C21" s="220" t="s">
        <v>95</v>
      </c>
      <c r="D21" s="217"/>
      <c r="E21" s="221"/>
      <c r="F21" s="233">
        <f>Misc_Savings</f>
        <v>0</v>
      </c>
      <c r="G21" s="233">
        <f aca="true" t="shared" si="7" ref="G21:L21">Misc_Savings</f>
        <v>0</v>
      </c>
      <c r="H21" s="233">
        <f t="shared" si="7"/>
        <v>0</v>
      </c>
      <c r="I21" s="233">
        <f t="shared" si="7"/>
        <v>0</v>
      </c>
      <c r="J21" s="233">
        <f t="shared" si="7"/>
        <v>0</v>
      </c>
      <c r="K21" s="233">
        <f t="shared" si="7"/>
        <v>0</v>
      </c>
      <c r="L21" s="233">
        <f t="shared" si="7"/>
        <v>0</v>
      </c>
      <c r="M21" s="149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</row>
    <row r="22" spans="1:28" ht="16.5">
      <c r="A22" s="133"/>
      <c r="B22" s="148"/>
      <c r="C22" s="223" t="s">
        <v>145</v>
      </c>
      <c r="D22" s="234"/>
      <c r="E22" s="225"/>
      <c r="F22" s="225">
        <f aca="true" t="shared" si="8" ref="F22:L22">E77</f>
        <v>-52203.915</v>
      </c>
      <c r="G22" s="225">
        <f t="shared" si="8"/>
        <v>-22371.615</v>
      </c>
      <c r="H22" s="225">
        <f t="shared" si="8"/>
        <v>-15977.115</v>
      </c>
      <c r="I22" s="225">
        <f t="shared" si="8"/>
        <v>-11409.615</v>
      </c>
      <c r="J22" s="225">
        <f t="shared" si="8"/>
        <v>-8157.554999999999</v>
      </c>
      <c r="K22" s="225">
        <f t="shared" si="8"/>
        <v>-8148.42</v>
      </c>
      <c r="L22" s="225">
        <f t="shared" si="8"/>
        <v>-8157.554999999999</v>
      </c>
      <c r="M22" s="149"/>
      <c r="N22" s="133"/>
      <c r="O22" s="305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</row>
    <row r="23" spans="1:28" ht="16.5">
      <c r="A23" s="133"/>
      <c r="B23" s="148"/>
      <c r="C23" s="227" t="s">
        <v>27</v>
      </c>
      <c r="D23" s="228"/>
      <c r="E23" s="229"/>
      <c r="F23" s="229">
        <f aca="true" t="shared" si="9" ref="F23:L23">SUM(F15:F22)</f>
        <v>109680.88499999998</v>
      </c>
      <c r="G23" s="229">
        <f t="shared" si="9"/>
        <v>139513.185</v>
      </c>
      <c r="H23" s="229">
        <f t="shared" si="9"/>
        <v>145907.685</v>
      </c>
      <c r="I23" s="229">
        <f t="shared" si="9"/>
        <v>150475.185</v>
      </c>
      <c r="J23" s="229">
        <f t="shared" si="9"/>
        <v>153727.245</v>
      </c>
      <c r="K23" s="229">
        <f t="shared" si="9"/>
        <v>153736.37999999998</v>
      </c>
      <c r="L23" s="229">
        <f t="shared" si="9"/>
        <v>153727.245</v>
      </c>
      <c r="M23" s="149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</row>
    <row r="24" spans="1:28" ht="16.5">
      <c r="A24" s="133"/>
      <c r="B24" s="148"/>
      <c r="C24" s="227"/>
      <c r="D24" s="228"/>
      <c r="E24" s="229"/>
      <c r="F24" s="229"/>
      <c r="G24" s="229"/>
      <c r="H24" s="229"/>
      <c r="I24" s="229"/>
      <c r="J24" s="229"/>
      <c r="K24" s="229"/>
      <c r="L24" s="229"/>
      <c r="M24" s="149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</row>
    <row r="25" spans="1:28" ht="7.5" customHeight="1">
      <c r="A25" s="133"/>
      <c r="B25" s="148"/>
      <c r="C25" s="224"/>
      <c r="D25" s="224"/>
      <c r="E25" s="233"/>
      <c r="F25" s="233"/>
      <c r="G25" s="233"/>
      <c r="H25" s="233"/>
      <c r="I25" s="233"/>
      <c r="J25" s="233"/>
      <c r="K25" s="233"/>
      <c r="L25" s="233"/>
      <c r="M25" s="149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</row>
    <row r="26" spans="1:28" ht="16.5">
      <c r="A26" s="133"/>
      <c r="B26" s="148"/>
      <c r="C26" s="220" t="s">
        <v>28</v>
      </c>
      <c r="D26" s="235">
        <f>Tax_Rate</f>
        <v>0.3725</v>
      </c>
      <c r="E26" s="236"/>
      <c r="F26" s="221">
        <f aca="true" t="shared" si="10" ref="F26:L26">-F23*Tax_Rate</f>
        <v>-40856.129662499996</v>
      </c>
      <c r="G26" s="221">
        <f t="shared" si="10"/>
        <v>-51968.6614125</v>
      </c>
      <c r="H26" s="221">
        <f t="shared" si="10"/>
        <v>-54350.612662499996</v>
      </c>
      <c r="I26" s="221">
        <f t="shared" si="10"/>
        <v>-56052.0064125</v>
      </c>
      <c r="J26" s="221">
        <f t="shared" si="10"/>
        <v>-57263.3987625</v>
      </c>
      <c r="K26" s="221">
        <f t="shared" si="10"/>
        <v>-57266.80154999999</v>
      </c>
      <c r="L26" s="221">
        <f t="shared" si="10"/>
        <v>-57263.3987625</v>
      </c>
      <c r="M26" s="149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</row>
    <row r="27" spans="1:28" ht="16.5">
      <c r="A27" s="133"/>
      <c r="B27" s="148"/>
      <c r="C27" s="223" t="s">
        <v>29</v>
      </c>
      <c r="D27" s="237"/>
      <c r="E27" s="238"/>
      <c r="F27" s="225">
        <f>-F22</f>
        <v>52203.915</v>
      </c>
      <c r="G27" s="225">
        <f aca="true" t="shared" si="11" ref="G27:L27">-G22</f>
        <v>22371.615</v>
      </c>
      <c r="H27" s="225">
        <f t="shared" si="11"/>
        <v>15977.115</v>
      </c>
      <c r="I27" s="225">
        <f t="shared" si="11"/>
        <v>11409.615</v>
      </c>
      <c r="J27" s="225">
        <f t="shared" si="11"/>
        <v>8157.554999999999</v>
      </c>
      <c r="K27" s="225">
        <f t="shared" si="11"/>
        <v>8148.42</v>
      </c>
      <c r="L27" s="225">
        <f t="shared" si="11"/>
        <v>8157.554999999999</v>
      </c>
      <c r="M27" s="149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</row>
    <row r="28" spans="1:28" ht="16.5">
      <c r="A28" s="133"/>
      <c r="B28" s="148"/>
      <c r="C28" s="227" t="s">
        <v>125</v>
      </c>
      <c r="D28" s="239"/>
      <c r="E28" s="229">
        <f aca="true" t="shared" si="12" ref="E28:L28">SUM(E23:E27)+E12</f>
        <v>-130500</v>
      </c>
      <c r="F28" s="229">
        <f t="shared" si="12"/>
        <v>121028.67033749999</v>
      </c>
      <c r="G28" s="229">
        <f t="shared" si="12"/>
        <v>109916.13858750001</v>
      </c>
      <c r="H28" s="229">
        <f t="shared" si="12"/>
        <v>107534.1873375</v>
      </c>
      <c r="I28" s="229">
        <f t="shared" si="12"/>
        <v>105832.79358750001</v>
      </c>
      <c r="J28" s="229">
        <f t="shared" si="12"/>
        <v>104621.40123749999</v>
      </c>
      <c r="K28" s="229">
        <f t="shared" si="12"/>
        <v>104617.99844999998</v>
      </c>
      <c r="L28" s="229">
        <f t="shared" si="12"/>
        <v>104621.40123749999</v>
      </c>
      <c r="M28" s="149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</row>
    <row r="29" spans="1:28" ht="16.5">
      <c r="A29" s="133"/>
      <c r="B29" s="148"/>
      <c r="C29" s="227"/>
      <c r="D29" s="239"/>
      <c r="E29" s="240"/>
      <c r="F29" s="229"/>
      <c r="G29" s="229"/>
      <c r="H29" s="229"/>
      <c r="I29" s="229"/>
      <c r="J29" s="229"/>
      <c r="K29" s="229"/>
      <c r="L29" s="229"/>
      <c r="M29" s="149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</row>
    <row r="30" spans="1:28" ht="7.5" customHeight="1">
      <c r="A30" s="133"/>
      <c r="B30" s="148"/>
      <c r="C30" s="224"/>
      <c r="D30" s="224"/>
      <c r="E30" s="233"/>
      <c r="F30" s="233"/>
      <c r="G30" s="233"/>
      <c r="H30" s="233"/>
      <c r="I30" s="233"/>
      <c r="J30" s="233"/>
      <c r="K30" s="233"/>
      <c r="L30" s="233"/>
      <c r="M30" s="149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</row>
    <row r="31" spans="1:28" ht="16.5">
      <c r="A31" s="133"/>
      <c r="B31" s="148"/>
      <c r="C31" s="220" t="s">
        <v>121</v>
      </c>
      <c r="D31" s="217"/>
      <c r="E31" s="221">
        <f>E28</f>
        <v>-130500</v>
      </c>
      <c r="F31" s="221">
        <f>SUM($E$28:F28)</f>
        <v>-9471.329662500008</v>
      </c>
      <c r="G31" s="221">
        <f>SUM($E$28:G28)</f>
        <v>100444.808925</v>
      </c>
      <c r="H31" s="221">
        <f>SUM($E$28:H28)</f>
        <v>207978.9962625</v>
      </c>
      <c r="I31" s="221">
        <f>SUM($E$28:I28)</f>
        <v>313811.78985</v>
      </c>
      <c r="J31" s="221">
        <f>SUM($E$28:J28)</f>
        <v>418433.19108749996</v>
      </c>
      <c r="K31" s="221">
        <f>SUM($E$28:K28)</f>
        <v>523051.1895374999</v>
      </c>
      <c r="L31" s="221">
        <f>SUM($E$28:L28)</f>
        <v>627672.5907749999</v>
      </c>
      <c r="M31" s="149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</row>
    <row r="32" spans="1:28" ht="16.5">
      <c r="A32" s="133"/>
      <c r="B32" s="148"/>
      <c r="C32" s="223" t="s">
        <v>144</v>
      </c>
      <c r="D32" s="241">
        <f>'Financial Inputs'!F23</f>
        <v>0.05</v>
      </c>
      <c r="E32" s="242">
        <v>1</v>
      </c>
      <c r="F32" s="242">
        <f aca="true" t="shared" si="13" ref="F32:L32">E32/(1+disc_fact)</f>
        <v>0.9523809523809523</v>
      </c>
      <c r="G32" s="242">
        <f t="shared" si="13"/>
        <v>0.9070294784580498</v>
      </c>
      <c r="H32" s="242">
        <f t="shared" si="13"/>
        <v>0.863837598531476</v>
      </c>
      <c r="I32" s="242">
        <f t="shared" si="13"/>
        <v>0.8227024747918819</v>
      </c>
      <c r="J32" s="242">
        <f t="shared" si="13"/>
        <v>0.7835261664684589</v>
      </c>
      <c r="K32" s="242">
        <f t="shared" si="13"/>
        <v>0.7462153966366274</v>
      </c>
      <c r="L32" s="242">
        <f t="shared" si="13"/>
        <v>0.7106813301301212</v>
      </c>
      <c r="M32" s="149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</row>
    <row r="33" spans="1:28" ht="16.5">
      <c r="A33" s="133"/>
      <c r="B33" s="148"/>
      <c r="C33" s="243" t="s">
        <v>122</v>
      </c>
      <c r="D33" s="244"/>
      <c r="E33" s="245">
        <f aca="true" t="shared" si="14" ref="E33:L33">E28*E32</f>
        <v>-130500</v>
      </c>
      <c r="F33" s="245">
        <f t="shared" si="14"/>
        <v>115265.40032142856</v>
      </c>
      <c r="G33" s="245">
        <f t="shared" si="14"/>
        <v>99697.17785714286</v>
      </c>
      <c r="H33" s="245">
        <f t="shared" si="14"/>
        <v>92892.07414965985</v>
      </c>
      <c r="I33" s="245">
        <f t="shared" si="14"/>
        <v>87068.90119857466</v>
      </c>
      <c r="J33" s="245">
        <f t="shared" si="14"/>
        <v>81973.60544217683</v>
      </c>
      <c r="K33" s="245">
        <f t="shared" si="14"/>
        <v>78067.5612086968</v>
      </c>
      <c r="L33" s="245">
        <f t="shared" si="14"/>
        <v>74352.4765915436</v>
      </c>
      <c r="M33" s="149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</row>
    <row r="34" spans="1:28" ht="7.5" customHeight="1">
      <c r="A34" s="133"/>
      <c r="B34" s="148"/>
      <c r="C34" s="246"/>
      <c r="D34" s="247"/>
      <c r="E34" s="248"/>
      <c r="F34" s="249"/>
      <c r="G34" s="249"/>
      <c r="H34" s="249"/>
      <c r="I34" s="249"/>
      <c r="J34" s="249"/>
      <c r="K34" s="249"/>
      <c r="L34" s="249"/>
      <c r="M34" s="149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</row>
    <row r="35" spans="1:28" ht="16.5">
      <c r="A35" s="133"/>
      <c r="B35" s="148"/>
      <c r="C35" s="243" t="s">
        <v>123</v>
      </c>
      <c r="D35" s="244"/>
      <c r="E35" s="250">
        <f>E33</f>
        <v>-130500</v>
      </c>
      <c r="F35" s="229">
        <f>SUM($E$33:F33)</f>
        <v>-15234.599678571438</v>
      </c>
      <c r="G35" s="229">
        <f>SUM($E$33:G33)</f>
        <v>84462.57817857142</v>
      </c>
      <c r="H35" s="229">
        <f>SUM($E$33:H33)</f>
        <v>177354.65232823126</v>
      </c>
      <c r="I35" s="229">
        <f>SUM($E$33:I33)</f>
        <v>264423.55352680595</v>
      </c>
      <c r="J35" s="229">
        <f>SUM($E$33:J33)</f>
        <v>346397.15896898275</v>
      </c>
      <c r="K35" s="229">
        <f>SUM($E$33:K33)</f>
        <v>424464.72017767956</v>
      </c>
      <c r="L35" s="229">
        <f>SUM($E$33:L33)</f>
        <v>498817.19676922314</v>
      </c>
      <c r="M35" s="149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</row>
    <row r="36" spans="1:28" ht="17.25" thickBot="1">
      <c r="A36" s="133"/>
      <c r="B36" s="148"/>
      <c r="C36" s="243"/>
      <c r="D36" s="244"/>
      <c r="E36" s="250"/>
      <c r="F36" s="229"/>
      <c r="G36" s="229"/>
      <c r="H36" s="229"/>
      <c r="I36" s="229"/>
      <c r="J36" s="229"/>
      <c r="K36" s="229"/>
      <c r="L36" s="229"/>
      <c r="M36" s="149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</row>
    <row r="37" spans="1:28" ht="17.25" thickBot="1">
      <c r="A37" s="133"/>
      <c r="B37" s="148"/>
      <c r="C37" s="243"/>
      <c r="D37" s="244"/>
      <c r="E37" s="250"/>
      <c r="F37" s="251" t="s">
        <v>99</v>
      </c>
      <c r="G37" s="252" t="s">
        <v>100</v>
      </c>
      <c r="H37" s="252" t="s">
        <v>101</v>
      </c>
      <c r="I37" s="229"/>
      <c r="J37" s="229"/>
      <c r="K37" s="229"/>
      <c r="L37" s="229"/>
      <c r="M37" s="149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</row>
    <row r="38" spans="1:22" ht="15.75" customHeight="1" thickBot="1">
      <c r="A38" s="133"/>
      <c r="B38" s="148"/>
      <c r="C38" s="253"/>
      <c r="D38" s="254"/>
      <c r="E38" s="254"/>
      <c r="F38" s="255" t="s">
        <v>113</v>
      </c>
      <c r="G38" s="256">
        <f>SUM(E33:J33)</f>
        <v>346397.15896898275</v>
      </c>
      <c r="H38" s="307">
        <f>IRR(E33:J33)</f>
        <v>0.7466598726763163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1:22" ht="15.75" customHeight="1" thickBot="1">
      <c r="A39" s="133"/>
      <c r="B39" s="148"/>
      <c r="C39" s="253"/>
      <c r="D39" s="254"/>
      <c r="E39" s="254"/>
      <c r="F39" s="257" t="s">
        <v>114</v>
      </c>
      <c r="G39" s="258">
        <f>SUM(E33:L33)</f>
        <v>498817.19676922314</v>
      </c>
      <c r="H39" s="308">
        <f>IRR(E33:L33)</f>
        <v>0.7746725121116864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1:28" ht="31.5" customHeight="1" thickBot="1">
      <c r="A40" s="133"/>
      <c r="B40" s="148"/>
      <c r="C40" s="253"/>
      <c r="D40" s="254"/>
      <c r="E40" s="254"/>
      <c r="F40" s="259">
        <f>SUM(E51:L52)</f>
        <v>1.086168689914086</v>
      </c>
      <c r="G40" s="260" t="s">
        <v>102</v>
      </c>
      <c r="H40" s="261"/>
      <c r="I40" s="262"/>
      <c r="J40" s="262"/>
      <c r="K40" s="262"/>
      <c r="L40" s="262"/>
      <c r="M40" s="149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</row>
    <row r="41" spans="1:28" ht="15" customHeight="1" thickBot="1">
      <c r="A41" s="133"/>
      <c r="B41" s="158"/>
      <c r="C41" s="159"/>
      <c r="D41" s="132"/>
      <c r="E41" s="132"/>
      <c r="F41" s="160"/>
      <c r="G41" s="160"/>
      <c r="H41" s="161"/>
      <c r="I41" s="162"/>
      <c r="J41" s="162"/>
      <c r="K41" s="162"/>
      <c r="L41" s="162"/>
      <c r="M41" s="16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</row>
    <row r="42" spans="1:28" ht="15">
      <c r="A42" s="133"/>
      <c r="B42" s="133"/>
      <c r="C42" s="142"/>
      <c r="D42" s="143"/>
      <c r="E42" s="143"/>
      <c r="F42" s="139"/>
      <c r="G42" s="144"/>
      <c r="H42" s="137"/>
      <c r="I42" s="141"/>
      <c r="J42" s="141"/>
      <c r="K42" s="141"/>
      <c r="L42" s="141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</row>
    <row r="43" spans="1:28" ht="15">
      <c r="A43" s="133"/>
      <c r="B43" s="133"/>
      <c r="C43" s="142"/>
      <c r="D43" s="143"/>
      <c r="E43" s="143"/>
      <c r="F43" s="139"/>
      <c r="G43" s="144"/>
      <c r="H43" s="137"/>
      <c r="I43" s="141"/>
      <c r="J43" s="141"/>
      <c r="K43" s="141"/>
      <c r="L43" s="141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</row>
    <row r="44" spans="1:28" s="24" customFormat="1" ht="15">
      <c r="A44" s="134"/>
      <c r="B44" s="134"/>
      <c r="C44" s="142"/>
      <c r="D44" s="143"/>
      <c r="E44" s="143"/>
      <c r="F44" s="139"/>
      <c r="G44" s="144"/>
      <c r="H44" s="140"/>
      <c r="I44" s="157"/>
      <c r="J44" s="157"/>
      <c r="K44" s="157"/>
      <c r="L44" s="157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</row>
    <row r="45" spans="1:28" s="24" customFormat="1" ht="15">
      <c r="A45" s="134"/>
      <c r="B45" s="134"/>
      <c r="C45" s="142"/>
      <c r="D45" s="143"/>
      <c r="E45" s="143"/>
      <c r="F45" s="139"/>
      <c r="G45" s="144"/>
      <c r="H45" s="140"/>
      <c r="I45" s="157"/>
      <c r="J45" s="157"/>
      <c r="K45" s="157"/>
      <c r="L45" s="157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</row>
    <row r="46" spans="1:28" s="164" customFormat="1" ht="27.75">
      <c r="A46" s="165"/>
      <c r="B46" s="165"/>
      <c r="C46" s="166" t="s">
        <v>30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:28" s="4" customFormat="1" ht="15.75">
      <c r="A47" s="167"/>
      <c r="B47" s="167"/>
      <c r="C47" s="168" t="s">
        <v>31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</row>
    <row r="48" spans="1:28" s="7" customFormat="1" ht="15.75" thickBot="1">
      <c r="A48" s="16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</row>
    <row r="49" spans="1:28" s="26" customFormat="1" ht="27.75" thickBot="1">
      <c r="A49" s="171"/>
      <c r="B49" s="171"/>
      <c r="C49" s="326"/>
      <c r="D49" s="327"/>
      <c r="E49" s="327"/>
      <c r="F49" s="327"/>
      <c r="G49" s="327"/>
      <c r="H49" s="327"/>
      <c r="I49" s="327"/>
      <c r="J49" s="327"/>
      <c r="K49" s="327"/>
      <c r="L49" s="328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</row>
    <row r="50" spans="1:28" ht="12">
      <c r="A50" s="133"/>
      <c r="B50" s="133"/>
      <c r="C50" s="172"/>
      <c r="D50" s="172"/>
      <c r="E50" s="172"/>
      <c r="F50" s="172"/>
      <c r="G50" s="172"/>
      <c r="H50" s="172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</row>
    <row r="51" spans="1:28" ht="15">
      <c r="A51" s="133"/>
      <c r="B51" s="133"/>
      <c r="C51" s="263" t="s">
        <v>32</v>
      </c>
      <c r="D51" s="264"/>
      <c r="E51" s="264">
        <f aca="true" t="shared" si="15" ref="E51:K51">IF(F31&lt;0,1,0)</f>
        <v>1</v>
      </c>
      <c r="F51" s="264">
        <f t="shared" si="15"/>
        <v>0</v>
      </c>
      <c r="G51" s="264">
        <f t="shared" si="15"/>
        <v>0</v>
      </c>
      <c r="H51" s="264">
        <f t="shared" si="15"/>
        <v>0</v>
      </c>
      <c r="I51" s="264">
        <f t="shared" si="15"/>
        <v>0</v>
      </c>
      <c r="J51" s="264">
        <f t="shared" si="15"/>
        <v>0</v>
      </c>
      <c r="K51" s="264">
        <f t="shared" si="15"/>
        <v>0</v>
      </c>
      <c r="L51" s="265" t="s">
        <v>0</v>
      </c>
      <c r="M51" s="133"/>
      <c r="N51" s="133"/>
      <c r="P51" s="133">
        <v>0.40003</v>
      </c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</row>
    <row r="52" spans="1:28" ht="15">
      <c r="A52" s="133"/>
      <c r="B52" s="133"/>
      <c r="C52" s="266" t="s">
        <v>33</v>
      </c>
      <c r="D52" s="267"/>
      <c r="E52" s="267" t="b">
        <f>IF(F31&gt;0,(-E12/(F31-E12)))</f>
        <v>0</v>
      </c>
      <c r="F52" s="268">
        <f aca="true" t="shared" si="16" ref="F52:K52">IF(G31&gt;0,(IF(F31&lt;0,(-F31/(-F31+G31)),0)))</f>
        <v>0.08616868991408615</v>
      </c>
      <c r="G52" s="268">
        <f t="shared" si="16"/>
        <v>0</v>
      </c>
      <c r="H52" s="268">
        <f t="shared" si="16"/>
        <v>0</v>
      </c>
      <c r="I52" s="268">
        <f t="shared" si="16"/>
        <v>0</v>
      </c>
      <c r="J52" s="268">
        <f t="shared" si="16"/>
        <v>0</v>
      </c>
      <c r="K52" s="268">
        <f t="shared" si="16"/>
        <v>0</v>
      </c>
      <c r="L52" s="269" t="s">
        <v>0</v>
      </c>
      <c r="M52" s="133"/>
      <c r="N52" s="133"/>
      <c r="O52" s="133" t="s">
        <v>137</v>
      </c>
      <c r="P52" s="133">
        <v>0.17143</v>
      </c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</row>
    <row r="53" spans="1:28" ht="15">
      <c r="A53" s="133"/>
      <c r="B53" s="133"/>
      <c r="C53" s="266"/>
      <c r="D53" s="270"/>
      <c r="E53" s="270"/>
      <c r="F53" s="270"/>
      <c r="G53" s="271"/>
      <c r="H53" s="271"/>
      <c r="I53" s="271"/>
      <c r="J53" s="271"/>
      <c r="K53" s="271"/>
      <c r="L53" s="272"/>
      <c r="M53" s="133"/>
      <c r="N53" s="133"/>
      <c r="O53" s="133" t="s">
        <v>138</v>
      </c>
      <c r="P53" s="133">
        <v>0.12243</v>
      </c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</row>
    <row r="54" spans="1:28" ht="15">
      <c r="A54" s="133"/>
      <c r="B54" s="133"/>
      <c r="C54" s="273" t="s">
        <v>34</v>
      </c>
      <c r="D54" s="271">
        <f>(NPV(disc_fact,$F$28:$J$28)+$E$28)-G38</f>
        <v>0</v>
      </c>
      <c r="E54" s="271"/>
      <c r="F54" s="270"/>
      <c r="G54" s="270"/>
      <c r="H54" s="270"/>
      <c r="I54" s="270"/>
      <c r="J54" s="270"/>
      <c r="K54" s="270"/>
      <c r="L54" s="274"/>
      <c r="M54" s="133"/>
      <c r="N54" s="133"/>
      <c r="O54" s="133" t="s">
        <v>139</v>
      </c>
      <c r="P54" s="133">
        <v>0.08743</v>
      </c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</row>
    <row r="55" spans="1:28" ht="15">
      <c r="A55" s="133"/>
      <c r="B55" s="133"/>
      <c r="C55" s="289" t="s">
        <v>35</v>
      </c>
      <c r="D55" s="271">
        <f>(NPV(disc_fact,$F$28:$L$28)+$E$28)-G39</f>
        <v>0</v>
      </c>
      <c r="E55" s="271"/>
      <c r="F55" s="271"/>
      <c r="G55" s="270" t="s">
        <v>0</v>
      </c>
      <c r="H55" s="270"/>
      <c r="I55" s="270"/>
      <c r="J55" s="270"/>
      <c r="K55" s="270"/>
      <c r="L55" s="274"/>
      <c r="M55" s="133"/>
      <c r="N55" s="133"/>
      <c r="O55" s="133" t="s">
        <v>140</v>
      </c>
      <c r="P55" s="133">
        <v>0.06251</v>
      </c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</row>
    <row r="56" spans="1:28" ht="15">
      <c r="A56" s="133"/>
      <c r="B56" s="133"/>
      <c r="C56" s="266"/>
      <c r="D56" s="271">
        <f>NPV(H38,E28:J28)</f>
        <v>7331.727262783189</v>
      </c>
      <c r="E56" s="271"/>
      <c r="F56" s="271"/>
      <c r="G56" s="270" t="s">
        <v>0</v>
      </c>
      <c r="H56" s="270"/>
      <c r="I56" s="270"/>
      <c r="J56" s="270"/>
      <c r="K56" s="270"/>
      <c r="L56" s="274"/>
      <c r="M56" s="133"/>
      <c r="N56" s="133"/>
      <c r="O56" s="133" t="s">
        <v>141</v>
      </c>
      <c r="P56" s="133">
        <v>0.06244</v>
      </c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</row>
    <row r="57" spans="1:28" ht="15">
      <c r="A57" s="133"/>
      <c r="B57" s="133"/>
      <c r="C57" s="266"/>
      <c r="D57" s="271">
        <f>NPV(H39,E28:L28)</f>
        <v>7711.839563530838</v>
      </c>
      <c r="E57" s="271"/>
      <c r="F57" s="271"/>
      <c r="G57" s="270"/>
      <c r="H57" s="270" t="s">
        <v>0</v>
      </c>
      <c r="I57" s="270"/>
      <c r="J57" s="270"/>
      <c r="K57" s="270"/>
      <c r="L57" s="274"/>
      <c r="M57" s="133"/>
      <c r="N57" s="133"/>
      <c r="O57" s="133" t="s">
        <v>142</v>
      </c>
      <c r="P57" s="133">
        <v>0.06251</v>
      </c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</row>
    <row r="58" spans="1:28" ht="15">
      <c r="A58" s="133"/>
      <c r="B58" s="133"/>
      <c r="C58" s="266"/>
      <c r="D58" s="270"/>
      <c r="E58" s="270"/>
      <c r="F58" s="270"/>
      <c r="G58" s="270"/>
      <c r="H58" s="270"/>
      <c r="I58" s="270"/>
      <c r="J58" s="270"/>
      <c r="K58" s="270"/>
      <c r="L58" s="274"/>
      <c r="M58" s="133"/>
      <c r="N58" s="133"/>
      <c r="O58" s="133" t="s">
        <v>143</v>
      </c>
      <c r="P58" s="133">
        <v>0.03122</v>
      </c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</row>
    <row r="59" spans="1:28" ht="15">
      <c r="A59" s="133"/>
      <c r="B59" s="133"/>
      <c r="C59" s="275" t="s">
        <v>36</v>
      </c>
      <c r="D59" s="271"/>
      <c r="E59" s="271"/>
      <c r="F59" s="271" t="e">
        <f>IRR(F54:L54,F60)</f>
        <v>#NUM!</v>
      </c>
      <c r="G59" s="276">
        <f>IRR(E33:L33,G60)</f>
        <v>0.7746725121116881</v>
      </c>
      <c r="H59" s="271"/>
      <c r="I59" s="271"/>
      <c r="J59" s="271"/>
      <c r="K59" s="271"/>
      <c r="L59" s="272"/>
      <c r="M59" s="133"/>
      <c r="N59" s="133"/>
      <c r="O59" s="133"/>
      <c r="P59" s="133">
        <f>SUM(P51:P58)</f>
        <v>1</v>
      </c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</row>
    <row r="60" spans="1:28" ht="15">
      <c r="A60" s="133"/>
      <c r="B60" s="133"/>
      <c r="C60" s="275" t="s">
        <v>37</v>
      </c>
      <c r="D60" s="271"/>
      <c r="E60" s="271"/>
      <c r="F60" s="277">
        <v>0.5</v>
      </c>
      <c r="G60" s="277">
        <v>0.5</v>
      </c>
      <c r="H60" s="271"/>
      <c r="I60" s="271"/>
      <c r="J60" s="271"/>
      <c r="K60" s="271"/>
      <c r="L60" s="272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</row>
    <row r="61" spans="1:28" ht="15">
      <c r="A61" s="133"/>
      <c r="B61" s="133"/>
      <c r="C61" s="278"/>
      <c r="D61" s="271"/>
      <c r="E61" s="271"/>
      <c r="F61" s="271"/>
      <c r="G61" s="271"/>
      <c r="H61" s="271"/>
      <c r="I61" s="271"/>
      <c r="J61" s="271"/>
      <c r="K61" s="271"/>
      <c r="L61" s="272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</row>
    <row r="62" spans="1:28" ht="15">
      <c r="A62" s="133"/>
      <c r="B62" s="133"/>
      <c r="C62" s="275" t="s">
        <v>127</v>
      </c>
      <c r="D62" s="279"/>
      <c r="E62" s="133">
        <v>0.40003</v>
      </c>
      <c r="F62" s="133">
        <v>0.17143</v>
      </c>
      <c r="G62" s="133">
        <v>0.12243</v>
      </c>
      <c r="H62" s="133">
        <v>0.08743</v>
      </c>
      <c r="I62" s="133">
        <v>0.06251</v>
      </c>
      <c r="J62" s="133">
        <v>0.06244</v>
      </c>
      <c r="K62" s="133">
        <v>0.06251</v>
      </c>
      <c r="L62" s="280">
        <f>SUM(E62:K62)-1</f>
        <v>-0.031220000000000026</v>
      </c>
      <c r="M62" s="133"/>
      <c r="N62" s="133"/>
      <c r="O62" s="306">
        <f>SUM(E62:K62)</f>
        <v>0.96878</v>
      </c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</row>
    <row r="63" spans="1:28" ht="15">
      <c r="A63" s="133"/>
      <c r="B63" s="133"/>
      <c r="C63" s="288" t="s">
        <v>126</v>
      </c>
      <c r="D63" s="281"/>
      <c r="E63" s="281"/>
      <c r="F63" s="281"/>
      <c r="G63" s="281"/>
      <c r="H63" s="281"/>
      <c r="I63" s="281"/>
      <c r="J63" s="281"/>
      <c r="K63" s="281"/>
      <c r="L63" s="295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</row>
    <row r="64" spans="1:28" ht="15">
      <c r="A64" s="133"/>
      <c r="B64" s="133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</row>
    <row r="65" spans="1:28" ht="15">
      <c r="A65" s="133"/>
      <c r="B65" s="133"/>
      <c r="C65" s="216"/>
      <c r="D65" s="216"/>
      <c r="E65" s="216"/>
      <c r="F65" s="216" t="s">
        <v>0</v>
      </c>
      <c r="G65" s="216" t="s">
        <v>0</v>
      </c>
      <c r="H65" s="216"/>
      <c r="I65" s="216"/>
      <c r="J65" s="216"/>
      <c r="K65" s="216"/>
      <c r="L65" s="290" t="s">
        <v>96</v>
      </c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</row>
    <row r="66" spans="1:28" ht="15">
      <c r="A66" s="133"/>
      <c r="B66" s="133"/>
      <c r="C66" s="216"/>
      <c r="D66" s="216"/>
      <c r="E66" s="216"/>
      <c r="F66" s="216" t="s">
        <v>0</v>
      </c>
      <c r="G66" s="216"/>
      <c r="H66" s="216" t="s">
        <v>0</v>
      </c>
      <c r="I66" s="216" t="s">
        <v>0</v>
      </c>
      <c r="J66" s="216"/>
      <c r="K66" s="216"/>
      <c r="L66" s="291" t="s">
        <v>97</v>
      </c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</row>
    <row r="67" spans="1:28" ht="15">
      <c r="A67" s="133"/>
      <c r="B67" s="133"/>
      <c r="C67" s="216"/>
      <c r="D67" s="216"/>
      <c r="E67" s="216"/>
      <c r="F67" s="216"/>
      <c r="G67" s="216" t="s">
        <v>0</v>
      </c>
      <c r="H67" s="216"/>
      <c r="I67" s="216"/>
      <c r="J67" s="216"/>
      <c r="K67" s="216"/>
      <c r="L67" s="292" t="s">
        <v>98</v>
      </c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</row>
    <row r="68" spans="1:28" ht="15">
      <c r="A68" s="133"/>
      <c r="B68" s="133"/>
      <c r="C68" s="216"/>
      <c r="D68" s="216"/>
      <c r="E68" s="282" t="s">
        <v>38</v>
      </c>
      <c r="F68" s="282" t="s">
        <v>38</v>
      </c>
      <c r="G68" s="282" t="s">
        <v>38</v>
      </c>
      <c r="H68" s="282" t="s">
        <v>38</v>
      </c>
      <c r="I68" s="282" t="s">
        <v>38</v>
      </c>
      <c r="J68" s="282" t="s">
        <v>38</v>
      </c>
      <c r="K68" s="282" t="s">
        <v>38</v>
      </c>
      <c r="L68" s="216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</row>
    <row r="69" spans="1:28" ht="15">
      <c r="A69" s="133"/>
      <c r="B69" s="133"/>
      <c r="C69" s="216" t="s">
        <v>39</v>
      </c>
      <c r="D69" s="216"/>
      <c r="E69" s="283">
        <f aca="true" t="shared" si="17" ref="E69:K69">(invest5a*E62)+(invest7a*E62)</f>
        <v>-52203.915</v>
      </c>
      <c r="F69" s="215">
        <f t="shared" si="17"/>
        <v>-22371.615</v>
      </c>
      <c r="G69" s="215">
        <f t="shared" si="17"/>
        <v>-15977.115</v>
      </c>
      <c r="H69" s="215">
        <f t="shared" si="17"/>
        <v>-11409.615</v>
      </c>
      <c r="I69" s="215">
        <f t="shared" si="17"/>
        <v>-8157.554999999999</v>
      </c>
      <c r="J69" s="215">
        <f t="shared" si="17"/>
        <v>-8148.42</v>
      </c>
      <c r="K69" s="215">
        <f t="shared" si="17"/>
        <v>-8157.554999999999</v>
      </c>
      <c r="L69" s="284">
        <f>SUM(E69:K69)-E33</f>
        <v>4074.2100000000064</v>
      </c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</row>
    <row r="70" spans="1:28" ht="15">
      <c r="A70" s="133"/>
      <c r="B70" s="133"/>
      <c r="C70" s="216" t="s">
        <v>40</v>
      </c>
      <c r="D70" s="216"/>
      <c r="E70" s="216" t="s">
        <v>0</v>
      </c>
      <c r="F70" s="215">
        <f aca="true" t="shared" si="18" ref="F70:K70">(invest5a_1*E62)+(invest7a_1*E62)</f>
        <v>0</v>
      </c>
      <c r="G70" s="215">
        <f t="shared" si="18"/>
        <v>0</v>
      </c>
      <c r="H70" s="215">
        <f t="shared" si="18"/>
        <v>0</v>
      </c>
      <c r="I70" s="215">
        <f t="shared" si="18"/>
        <v>0</v>
      </c>
      <c r="J70" s="215">
        <f t="shared" si="18"/>
        <v>0</v>
      </c>
      <c r="K70" s="215">
        <f t="shared" si="18"/>
        <v>0</v>
      </c>
      <c r="L70" s="284">
        <f aca="true" t="shared" si="19" ref="L70:L75">SUM(E70:K70)</f>
        <v>0</v>
      </c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</row>
    <row r="71" spans="1:28" ht="15">
      <c r="A71" s="133"/>
      <c r="B71" s="133"/>
      <c r="C71" s="216" t="s">
        <v>41</v>
      </c>
      <c r="D71" s="216"/>
      <c r="E71" s="216" t="s">
        <v>0</v>
      </c>
      <c r="F71" s="216"/>
      <c r="G71" s="215">
        <f>(invest5a_2*E62)+(invest7a_2*E62)</f>
        <v>0</v>
      </c>
      <c r="H71" s="215">
        <f>(invest5a_2*F62)+(invest7a_2*F62)</f>
        <v>0</v>
      </c>
      <c r="I71" s="215">
        <f>(invest5a_2*G62)+(invest7a_2*G62)</f>
        <v>0</v>
      </c>
      <c r="J71" s="215">
        <f>(invest5a_2*H62)+(invest7a_2*H62)</f>
        <v>0</v>
      </c>
      <c r="K71" s="215">
        <f>(invest5a_2*I62)+(invest7a_2*I62)</f>
        <v>0</v>
      </c>
      <c r="L71" s="284">
        <f t="shared" si="19"/>
        <v>0</v>
      </c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</row>
    <row r="72" spans="1:28" ht="15">
      <c r="A72" s="133"/>
      <c r="B72" s="133"/>
      <c r="C72" s="216" t="s">
        <v>42</v>
      </c>
      <c r="D72" s="216"/>
      <c r="E72" s="216" t="s">
        <v>0</v>
      </c>
      <c r="F72" s="216"/>
      <c r="G72" s="216"/>
      <c r="H72" s="215">
        <f>(invest5a_3*E62)+(invest7a_3*E62)</f>
        <v>0</v>
      </c>
      <c r="I72" s="215">
        <f>(invest5a_3*F62)+(invest7a_3*F62)</f>
        <v>0</v>
      </c>
      <c r="J72" s="215">
        <f>(invest5a_3*G62)+(invest7a_3*G62)</f>
        <v>0</v>
      </c>
      <c r="K72" s="215">
        <f>(invest5a_3*H62)+(invest7a_3*H62)</f>
        <v>0</v>
      </c>
      <c r="L72" s="284">
        <f t="shared" si="19"/>
        <v>0</v>
      </c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</row>
    <row r="73" spans="1:28" ht="15">
      <c r="A73" s="133"/>
      <c r="B73" s="133"/>
      <c r="C73" s="216" t="s">
        <v>43</v>
      </c>
      <c r="D73" s="216"/>
      <c r="E73" s="216" t="s">
        <v>0</v>
      </c>
      <c r="F73" s="216" t="s">
        <v>0</v>
      </c>
      <c r="G73" s="216"/>
      <c r="H73" s="216"/>
      <c r="I73" s="215">
        <f>(invest5a_4*E62)+(invest7a_4*E62)</f>
        <v>0</v>
      </c>
      <c r="J73" s="215">
        <f>(invest5a_4*F62)+(invest7a_4*F62)</f>
        <v>0</v>
      </c>
      <c r="K73" s="215">
        <f>(invest5a_4*G62)+(invest7a_4*G62)</f>
        <v>0</v>
      </c>
      <c r="L73" s="284">
        <f t="shared" si="19"/>
        <v>0</v>
      </c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</row>
    <row r="74" spans="1:28" ht="15">
      <c r="A74" s="133"/>
      <c r="B74" s="133"/>
      <c r="C74" s="216" t="s">
        <v>44</v>
      </c>
      <c r="D74" s="216"/>
      <c r="E74" s="216"/>
      <c r="F74" s="216" t="s">
        <v>0</v>
      </c>
      <c r="G74" s="216"/>
      <c r="H74" s="216" t="s">
        <v>0</v>
      </c>
      <c r="I74" s="216"/>
      <c r="J74" s="215">
        <f>(invest5a_5*E62)+(invest7a_5*E62)</f>
        <v>0</v>
      </c>
      <c r="K74" s="215">
        <f>(invest5a_5*F62)+(invest7a_5*F62)</f>
        <v>0</v>
      </c>
      <c r="L74" s="284">
        <f t="shared" si="19"/>
        <v>0</v>
      </c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  <row r="75" spans="1:28" ht="15">
      <c r="A75" s="133"/>
      <c r="B75" s="133"/>
      <c r="C75" s="216" t="s">
        <v>45</v>
      </c>
      <c r="D75" s="216"/>
      <c r="E75" s="216"/>
      <c r="F75" s="216" t="s">
        <v>0</v>
      </c>
      <c r="G75" s="216" t="s">
        <v>0</v>
      </c>
      <c r="H75" s="216" t="s">
        <v>0</v>
      </c>
      <c r="I75" s="216"/>
      <c r="J75" s="216" t="s">
        <v>0</v>
      </c>
      <c r="K75" s="215">
        <f>(invest5a_6*E62)+(invest7a_6*E62)</f>
        <v>0</v>
      </c>
      <c r="L75" s="285">
        <f t="shared" si="19"/>
        <v>0</v>
      </c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</row>
    <row r="76" spans="1:28" ht="15">
      <c r="A76" s="133"/>
      <c r="B76" s="133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</row>
    <row r="77" spans="1:28" ht="15">
      <c r="A77" s="133"/>
      <c r="B77" s="133"/>
      <c r="C77" s="216" t="s">
        <v>46</v>
      </c>
      <c r="D77" s="216"/>
      <c r="E77" s="286">
        <f aca="true" t="shared" si="20" ref="E77:K77">SUM(E69:E75)</f>
        <v>-52203.915</v>
      </c>
      <c r="F77" s="286">
        <f t="shared" si="20"/>
        <v>-22371.615</v>
      </c>
      <c r="G77" s="286">
        <f t="shared" si="20"/>
        <v>-15977.115</v>
      </c>
      <c r="H77" s="286">
        <f t="shared" si="20"/>
        <v>-11409.615</v>
      </c>
      <c r="I77" s="286">
        <f t="shared" si="20"/>
        <v>-8157.554999999999</v>
      </c>
      <c r="J77" s="286">
        <f t="shared" si="20"/>
        <v>-8148.42</v>
      </c>
      <c r="K77" s="286">
        <f t="shared" si="20"/>
        <v>-8157.554999999999</v>
      </c>
      <c r="L77" s="216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</row>
    <row r="78" spans="1:28" ht="15">
      <c r="A78" s="133"/>
      <c r="B78" s="133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</row>
    <row r="79" spans="1:28" ht="15">
      <c r="A79" s="133"/>
      <c r="B79" s="133"/>
      <c r="C79" s="216" t="s">
        <v>47</v>
      </c>
      <c r="D79" s="216"/>
      <c r="E79" s="216"/>
      <c r="F79" s="216" t="s">
        <v>0</v>
      </c>
      <c r="G79" s="216"/>
      <c r="H79" s="216"/>
      <c r="I79" s="216"/>
      <c r="J79" s="216"/>
      <c r="K79" s="216"/>
      <c r="L79" s="216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</row>
    <row r="80" spans="1:28" ht="15">
      <c r="A80" s="133"/>
      <c r="B80" s="133"/>
      <c r="C80" s="216" t="s">
        <v>48</v>
      </c>
      <c r="D80" s="287">
        <v>0</v>
      </c>
      <c r="E80" s="287">
        <v>1</v>
      </c>
      <c r="F80" s="287">
        <f aca="true" t="shared" si="21" ref="F80:K80">E80*(1+$D80)</f>
        <v>1</v>
      </c>
      <c r="G80" s="287">
        <f t="shared" si="21"/>
        <v>1</v>
      </c>
      <c r="H80" s="287">
        <f t="shared" si="21"/>
        <v>1</v>
      </c>
      <c r="I80" s="287">
        <f t="shared" si="21"/>
        <v>1</v>
      </c>
      <c r="J80" s="287">
        <f t="shared" si="21"/>
        <v>1</v>
      </c>
      <c r="K80" s="287">
        <f t="shared" si="21"/>
        <v>1</v>
      </c>
      <c r="L80" s="216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</row>
    <row r="81" spans="1:28" ht="12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</row>
    <row r="82" spans="1:28" ht="12">
      <c r="A82" s="133"/>
      <c r="B82" s="133"/>
      <c r="C82" s="133"/>
      <c r="D82" s="133"/>
      <c r="E82" s="133"/>
      <c r="F82" s="133"/>
      <c r="G82" s="133" t="s">
        <v>0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</row>
    <row r="83" spans="1:28" ht="12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</row>
    <row r="84" spans="1:28" ht="12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</row>
    <row r="85" spans="1:28" ht="12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</row>
    <row r="86" spans="1:28" ht="1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</row>
    <row r="87" spans="1:28" ht="1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</row>
    <row r="88" spans="1:28" ht="12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</row>
    <row r="89" spans="1:28" ht="12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</row>
    <row r="90" spans="1:28" ht="1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</row>
    <row r="91" spans="1:28" ht="12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</row>
    <row r="92" spans="1:28" ht="12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</row>
    <row r="93" spans="1:28" ht="12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</row>
    <row r="94" spans="1:28" ht="12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</row>
    <row r="95" spans="1:28" ht="12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</row>
    <row r="96" spans="1:28" ht="12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</row>
    <row r="97" spans="1:28" ht="12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</row>
    <row r="98" spans="1:28" ht="12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</row>
    <row r="99" spans="1:28" ht="12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</row>
    <row r="100" spans="1:33" ht="1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</row>
    <row r="101" spans="3:33" ht="12"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</row>
    <row r="102" spans="3:33" ht="12"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</row>
    <row r="103" spans="3:33" ht="12"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</row>
    <row r="104" spans="3:33" ht="12"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</row>
    <row r="105" spans="3:33" ht="12"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</row>
    <row r="106" spans="3:33" ht="12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</row>
    <row r="107" spans="3:33" ht="12"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</row>
    <row r="108" spans="3:33" ht="12"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</row>
    <row r="109" spans="3:33" ht="12"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</row>
    <row r="110" spans="3:33" ht="12"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</row>
    <row r="111" spans="3:33" ht="12"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</row>
    <row r="112" spans="3:33" ht="12"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</row>
    <row r="113" spans="3:33" ht="12"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</row>
    <row r="114" spans="3:33" ht="12"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</row>
    <row r="115" spans="3:33" ht="12"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</row>
    <row r="116" spans="3:33" ht="12"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</row>
    <row r="117" spans="3:33" ht="12"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</row>
    <row r="118" spans="3:33" ht="12"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</row>
    <row r="119" spans="3:33" ht="12"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</row>
    <row r="120" spans="3:33" ht="12"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</row>
    <row r="121" spans="3:33" ht="12"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</row>
    <row r="122" spans="3:33" ht="12"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</row>
    <row r="123" spans="3:33" ht="12"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</row>
    <row r="124" spans="3:33" ht="12"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</row>
    <row r="125" spans="3:33" ht="12"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</row>
    <row r="126" spans="3:33" ht="12"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</row>
    <row r="127" spans="3:33" ht="12"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</row>
    <row r="128" spans="3:33" ht="12"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</row>
    <row r="129" spans="3:33" ht="12"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</row>
    <row r="130" spans="3:33" ht="12"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</row>
    <row r="131" spans="3:33" ht="12"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</row>
    <row r="132" spans="3:33" ht="12"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</row>
    <row r="133" spans="15:33" ht="12"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</row>
    <row r="134" spans="15:33" ht="12"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</row>
    <row r="135" spans="15:33" ht="12"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</row>
    <row r="136" spans="15:33" ht="12"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</row>
    <row r="137" spans="15:33" ht="12"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</row>
    <row r="138" spans="15:33" ht="12"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</row>
    <row r="139" spans="15:33" ht="12"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</row>
    <row r="140" spans="15:33" ht="12"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</row>
  </sheetData>
  <mergeCells count="4">
    <mergeCell ref="C49:L49"/>
    <mergeCell ref="C6:L6"/>
    <mergeCell ref="A1:N1"/>
    <mergeCell ref="D8:E8"/>
  </mergeCells>
  <printOptions horizontalCentered="1"/>
  <pageMargins left="0.25" right="0.25" top="1" bottom="1" header="0.5" footer="0.5"/>
  <pageSetup fitToHeight="2" horizontalDpi="300" verticalDpi="300" orientation="landscape" scale="72" r:id="rId4"/>
  <headerFooter alignWithMargins="0">
    <oddHeader xml:space="preserve">&amp;C&amp;"Arial,Bold"&amp;18Application Description&amp;R&amp;"Arial,Bold"&amp;10
 </oddHeader>
    <oddFooter>&amp;L&amp;"Arial,Bold"&amp;10Proposal 10xxx
 &amp;C&amp;"Arial,Bold"&amp;10Page 9 of 9&amp;"Times New Roman,Regular"
The information contained herein is proprietary and confidential, and should not be shared outside "nickname"&amp;R&amp;"Arial,Bold"&amp;10&amp;D - &amp;T</oddFooter>
  </headerFooter>
  <rowBreaks count="1" manualBreakCount="1">
    <brk id="4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75" zoomScaleNormal="75" workbookViewId="0" topLeftCell="B1">
      <selection activeCell="E1" sqref="E1"/>
    </sheetView>
  </sheetViews>
  <sheetFormatPr defaultColWidth="8.88671875" defaultRowHeight="18.75"/>
  <cols>
    <col min="1" max="3" width="2.77734375" style="0" customWidth="1"/>
    <col min="5" max="5" width="81.77734375" style="0" customWidth="1"/>
    <col min="6" max="6" width="3.5546875" style="0" customWidth="1"/>
    <col min="7" max="7" width="2.77734375" style="0" customWidth="1"/>
  </cols>
  <sheetData>
    <row r="1" spans="1:21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9.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9.5" thickBot="1">
      <c r="A3" s="40"/>
      <c r="B3" s="31"/>
      <c r="C3" s="32"/>
      <c r="D3" s="32"/>
      <c r="E3" s="32"/>
      <c r="F3" s="3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9.5">
      <c r="A4" s="40"/>
      <c r="B4" s="34"/>
      <c r="C4" s="309" t="s">
        <v>55</v>
      </c>
      <c r="D4" s="310"/>
      <c r="E4" s="311"/>
      <c r="F4" s="3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9.5" thickBot="1">
      <c r="A5" s="40"/>
      <c r="B5" s="34"/>
      <c r="C5" s="34"/>
      <c r="D5" s="36"/>
      <c r="E5" s="35"/>
      <c r="F5" s="3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23.25" thickBot="1">
      <c r="A6" s="40"/>
      <c r="B6" s="34"/>
      <c r="C6" s="34"/>
      <c r="D6" s="27"/>
      <c r="E6" s="35" t="s">
        <v>70</v>
      </c>
      <c r="F6" s="35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9.5" thickBot="1">
      <c r="A7" s="40"/>
      <c r="B7" s="34"/>
      <c r="C7" s="34"/>
      <c r="D7" s="36"/>
      <c r="E7" s="35"/>
      <c r="F7" s="35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23.25" thickBot="1">
      <c r="A8" s="40"/>
      <c r="B8" s="34"/>
      <c r="C8" s="34"/>
      <c r="D8" s="179"/>
      <c r="E8" s="35" t="s">
        <v>71</v>
      </c>
      <c r="F8" s="35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9.5" thickBot="1">
      <c r="A9" s="40"/>
      <c r="B9" s="34"/>
      <c r="C9" s="34"/>
      <c r="D9" s="36"/>
      <c r="E9" s="35"/>
      <c r="F9" s="35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23.25" thickBot="1">
      <c r="A10" s="40"/>
      <c r="B10" s="34"/>
      <c r="C10" s="34"/>
      <c r="D10" s="41"/>
      <c r="E10" s="35" t="s">
        <v>56</v>
      </c>
      <c r="F10" s="3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9.5" thickBot="1">
      <c r="A11" s="40"/>
      <c r="B11" s="34"/>
      <c r="C11" s="39"/>
      <c r="D11" s="38"/>
      <c r="E11" s="37"/>
      <c r="F11" s="3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9.5" thickBot="1">
      <c r="A12" s="40"/>
      <c r="B12" s="39"/>
      <c r="C12" s="38"/>
      <c r="D12" s="38"/>
      <c r="E12" s="38"/>
      <c r="F12" s="37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18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8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18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8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19.5" thickBo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22.5">
      <c r="A18" s="40"/>
      <c r="B18" s="40"/>
      <c r="C18" s="312" t="s">
        <v>147</v>
      </c>
      <c r="D18" s="313"/>
      <c r="E18" s="31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23.25" thickBot="1">
      <c r="A19" s="40"/>
      <c r="B19" s="40"/>
      <c r="C19" s="315" t="s">
        <v>148</v>
      </c>
      <c r="D19" s="316"/>
      <c r="E19" s="317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8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18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ht="18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8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8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ht="18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ht="18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18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ht="18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18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13" ht="18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8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8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8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8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8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8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8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8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8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8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8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8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8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8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8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8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ht="18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8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8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ht="18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8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8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ht="18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ht="18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ht="18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8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8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ht="18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ht="18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8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8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8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8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8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8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8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8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8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8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8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8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</sheetData>
  <mergeCells count="3">
    <mergeCell ref="C4:E4"/>
    <mergeCell ref="C18:E18"/>
    <mergeCell ref="C19:E19"/>
  </mergeCells>
  <printOptions horizontalCentered="1" verticalCentered="1"/>
  <pageMargins left="0.25" right="0.25" top="1" bottom="1" header="0.5" footer="0.5"/>
  <pageSetup fitToHeight="1" fitToWidth="1"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65" zoomScaleNormal="65" workbookViewId="0" topLeftCell="A1">
      <pane ySplit="1" topLeftCell="BM5" activePane="bottomLeft" state="frozen"/>
      <selection pane="topLeft" activeCell="E27" sqref="E27"/>
      <selection pane="bottomLeft" activeCell="I12" sqref="I12"/>
    </sheetView>
  </sheetViews>
  <sheetFormatPr defaultColWidth="8.88671875" defaultRowHeight="18.75"/>
  <cols>
    <col min="1" max="1" width="2.77734375" style="48" customWidth="1"/>
    <col min="2" max="2" width="2.77734375" style="13" customWidth="1"/>
    <col min="3" max="3" width="8.77734375" style="13" customWidth="1"/>
    <col min="4" max="4" width="72.77734375" style="13" customWidth="1"/>
    <col min="5" max="5" width="5.77734375" style="13" customWidth="1"/>
    <col min="6" max="6" width="15.6640625" style="13" customWidth="1"/>
    <col min="7" max="8" width="2.77734375" style="13" customWidth="1"/>
    <col min="9" max="9" width="27.4453125" style="13" customWidth="1"/>
    <col min="10" max="16384" width="8.88671875" style="13" customWidth="1"/>
  </cols>
  <sheetData>
    <row r="1" spans="1:8" s="213" customFormat="1" ht="25.5" thickBot="1">
      <c r="A1" s="319" t="s">
        <v>117</v>
      </c>
      <c r="B1" s="320"/>
      <c r="C1" s="320"/>
      <c r="D1" s="320"/>
      <c r="E1" s="320"/>
      <c r="F1" s="320"/>
      <c r="G1" s="320"/>
      <c r="H1" s="321"/>
    </row>
    <row r="2" s="47" customFormat="1" ht="18.75" thickBot="1"/>
    <row r="3" spans="1:28" s="16" customFormat="1" ht="18">
      <c r="A3" s="47"/>
      <c r="B3" s="70"/>
      <c r="C3" s="46"/>
      <c r="D3" s="46"/>
      <c r="E3" s="46"/>
      <c r="F3" s="46"/>
      <c r="G3" s="71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s="16" customFormat="1" ht="18.75">
      <c r="A4" s="47"/>
      <c r="B4" s="72"/>
      <c r="C4" s="214"/>
      <c r="D4" s="47"/>
      <c r="E4" s="47"/>
      <c r="F4" s="47"/>
      <c r="G4" s="73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s="16" customFormat="1" ht="18.75">
      <c r="A5" s="47"/>
      <c r="B5" s="72"/>
      <c r="C5" s="214"/>
      <c r="D5" s="47"/>
      <c r="E5" s="47"/>
      <c r="F5" s="47"/>
      <c r="G5" s="73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28" s="16" customFormat="1" ht="34.5">
      <c r="A6" s="47"/>
      <c r="B6" s="72"/>
      <c r="C6" s="318" t="s">
        <v>49</v>
      </c>
      <c r="D6" s="318"/>
      <c r="E6" s="318"/>
      <c r="F6" s="318"/>
      <c r="G6" s="73" t="s">
        <v>0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2:28" ht="18.75" customHeight="1" thickBot="1">
      <c r="B7" s="72"/>
      <c r="C7" s="99"/>
      <c r="D7" s="99"/>
      <c r="E7" s="36"/>
      <c r="F7" s="47"/>
      <c r="G7" s="73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s="18" customFormat="1" ht="27" thickBot="1">
      <c r="A8" s="108"/>
      <c r="B8" s="112"/>
      <c r="C8" s="109" t="s">
        <v>154</v>
      </c>
      <c r="D8" s="62"/>
      <c r="E8" s="98"/>
      <c r="F8" s="28">
        <v>125000</v>
      </c>
      <c r="G8" s="73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2:28" ht="93">
      <c r="B9" s="72"/>
      <c r="C9" s="110"/>
      <c r="D9" s="113" t="s">
        <v>149</v>
      </c>
      <c r="E9" s="98"/>
      <c r="F9" s="99"/>
      <c r="G9" s="73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28" ht="23.25">
      <c r="B10" s="72"/>
      <c r="C10" s="99"/>
      <c r="D10" s="99"/>
      <c r="E10" s="98"/>
      <c r="F10" s="99"/>
      <c r="G10" s="73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28" s="19" customFormat="1" ht="27" thickBot="1">
      <c r="A11" s="111"/>
      <c r="B11" s="114"/>
      <c r="C11" s="109" t="s">
        <v>150</v>
      </c>
      <c r="D11" s="109"/>
      <c r="E11" s="98"/>
      <c r="F11" s="109"/>
      <c r="G11" s="73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</row>
    <row r="12" spans="1:28" s="18" customFormat="1" ht="27" thickBot="1">
      <c r="A12" s="108"/>
      <c r="B12" s="112"/>
      <c r="C12" s="62"/>
      <c r="D12" s="62" t="s">
        <v>106</v>
      </c>
      <c r="E12" s="98"/>
      <c r="F12" s="184">
        <v>500</v>
      </c>
      <c r="G12" s="73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s="18" customFormat="1" ht="27" thickBot="1">
      <c r="A13" s="108"/>
      <c r="B13" s="112"/>
      <c r="C13" s="62"/>
      <c r="D13" s="62" t="s">
        <v>155</v>
      </c>
      <c r="E13" s="98"/>
      <c r="F13" s="186">
        <v>2000</v>
      </c>
      <c r="G13" s="73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s="18" customFormat="1" ht="27" thickBot="1">
      <c r="A14" s="108"/>
      <c r="B14" s="112"/>
      <c r="C14" s="62"/>
      <c r="D14" s="62" t="s">
        <v>107</v>
      </c>
      <c r="E14" s="98"/>
      <c r="F14" s="185">
        <v>3000</v>
      </c>
      <c r="G14" s="73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18" customFormat="1" ht="27" thickBot="1">
      <c r="A15" s="108"/>
      <c r="B15" s="112"/>
      <c r="C15" s="62"/>
      <c r="D15" s="62" t="s">
        <v>108</v>
      </c>
      <c r="E15" s="98"/>
      <c r="F15" s="186">
        <v>0</v>
      </c>
      <c r="G15" s="73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2:28" ht="24" thickBot="1">
      <c r="B16" s="72"/>
      <c r="C16" s="99"/>
      <c r="D16" s="99"/>
      <c r="E16" s="98"/>
      <c r="F16" s="99"/>
      <c r="G16" s="73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1:28" s="18" customFormat="1" ht="27" thickBot="1">
      <c r="A17" s="108"/>
      <c r="B17" s="112"/>
      <c r="C17" s="62" t="s">
        <v>109</v>
      </c>
      <c r="D17" s="62"/>
      <c r="E17" s="98"/>
      <c r="F17" s="29">
        <v>0.3725</v>
      </c>
      <c r="G17" s="73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2:28" ht="24" thickBot="1">
      <c r="B18" s="72"/>
      <c r="C18" s="99"/>
      <c r="D18" s="99"/>
      <c r="E18" s="98"/>
      <c r="F18" s="99"/>
      <c r="G18" s="73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s="18" customFormat="1" ht="27" thickBot="1">
      <c r="A19" s="108"/>
      <c r="B19" s="112"/>
      <c r="C19" s="62" t="s">
        <v>110</v>
      </c>
      <c r="D19" s="62"/>
      <c r="E19" s="98"/>
      <c r="F19" s="29">
        <v>0.15</v>
      </c>
      <c r="G19" s="73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2:28" ht="24" thickBot="1">
      <c r="B20" s="72"/>
      <c r="C20" s="99"/>
      <c r="D20" s="99"/>
      <c r="E20" s="98"/>
      <c r="F20" s="99"/>
      <c r="G20" s="7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18" customFormat="1" ht="27" thickBot="1">
      <c r="A21" s="108"/>
      <c r="B21" s="112"/>
      <c r="C21" s="62" t="s">
        <v>128</v>
      </c>
      <c r="D21" s="62"/>
      <c r="E21" s="98"/>
      <c r="F21" s="30">
        <v>5</v>
      </c>
      <c r="G21" s="73"/>
      <c r="H21" s="108"/>
      <c r="I21" s="296" t="str">
        <f>IF(Cap_Eval_Dur=5," ",IF(Cap_Eval_Dur=7," ",IF(Cap_Eval_Dur=0,"&lt;== Enter Duration","&lt;== Invalid Duration")))</f>
        <v> 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2:28" ht="24" thickBot="1">
      <c r="B22" s="72"/>
      <c r="C22" s="99"/>
      <c r="D22" s="99"/>
      <c r="E22" s="98"/>
      <c r="F22" s="99"/>
      <c r="G22" s="7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18" customFormat="1" ht="27" thickBot="1">
      <c r="A23" s="108"/>
      <c r="B23" s="112"/>
      <c r="C23" s="62" t="s">
        <v>124</v>
      </c>
      <c r="D23" s="62"/>
      <c r="E23" s="98"/>
      <c r="F23" s="29">
        <v>0.05</v>
      </c>
      <c r="G23" s="73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2:28" ht="24" thickBot="1">
      <c r="B24" s="72"/>
      <c r="C24" s="99"/>
      <c r="D24" s="99"/>
      <c r="E24" s="98"/>
      <c r="F24" s="99"/>
      <c r="G24" s="73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18" customFormat="1" ht="27" thickBot="1">
      <c r="A25" s="108"/>
      <c r="B25" s="112"/>
      <c r="C25" s="62" t="s">
        <v>111</v>
      </c>
      <c r="D25" s="62"/>
      <c r="E25" s="98"/>
      <c r="F25" s="30">
        <v>24</v>
      </c>
      <c r="G25" s="73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2:28" ht="18.75" thickBot="1">
      <c r="B26" s="84"/>
      <c r="C26" s="85"/>
      <c r="D26" s="85"/>
      <c r="E26" s="85"/>
      <c r="F26" s="85"/>
      <c r="G26" s="8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2:28" ht="18.75">
      <c r="B27" s="48"/>
      <c r="C27" s="40"/>
      <c r="D27" s="40"/>
      <c r="E27" s="40"/>
      <c r="F27" s="40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2:28" ht="18">
      <c r="B28" s="48"/>
      <c r="C28" s="48" t="s">
        <v>0</v>
      </c>
      <c r="D28" s="48" t="s">
        <v>0</v>
      </c>
      <c r="E28" s="48" t="s">
        <v>0</v>
      </c>
      <c r="F28" s="48" t="s"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2:28" ht="18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2:28" ht="18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2:28" ht="18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2:28" ht="18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2:28" ht="18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2:28" ht="18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2:28" ht="18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2:28" ht="18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2:28" ht="18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2:28" ht="18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2:28" ht="18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2:28" ht="18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8" ht="18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8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28" ht="18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2:28" ht="18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2:28" ht="18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2:28" ht="18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2:28" ht="18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2:28" ht="18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2:28" ht="18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2:28" ht="18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2:28" ht="18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2:28" ht="18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2:28" ht="18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2:28" ht="18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2:28" ht="18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2:28" ht="18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2:28" ht="18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2:28" ht="18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2:28" ht="18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2:28" ht="18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2:28" ht="18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2:28" ht="18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2:28" ht="18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2:28" ht="18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2:28" ht="18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2:28" ht="18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2:28" ht="18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2:28" ht="18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2:28" ht="18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2:28" ht="18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ht="18">
      <c r="F71" s="48"/>
    </row>
  </sheetData>
  <mergeCells count="2">
    <mergeCell ref="C6:F6"/>
    <mergeCell ref="A1:H1"/>
  </mergeCells>
  <printOptions horizontalCentered="1"/>
  <pageMargins left="0.5" right="0.5" top="1" bottom="1" header="0.5" footer="0.5"/>
  <pageSetup fitToHeight="1" fitToWidth="1" horizontalDpi="300" verticalDpi="300" orientation="landscape" scale="77" r:id="rId4"/>
  <headerFooter alignWithMargins="0">
    <oddHeader xml:space="preserve">&amp;C&amp;"Arial,Bold"&amp;18Application Description&amp;R&amp;"Arial,Bold"&amp;10
 </oddHeader>
    <oddFooter>&amp;L&amp;"Arial,Bold"&amp;10 Proposal 10xxxx
 &amp;C&amp;"Arial,Bold"&amp;10Page 1 of 9&amp;"Times New Roman,Regular"
The information contained herein is proprietary and confidential, and should not be shared outside "nickname"&amp;R&amp;"Arial,Bold"&amp;10&amp;D -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zoomScale="75" zoomScaleNormal="75" workbookViewId="0" topLeftCell="A1">
      <pane ySplit="1" topLeftCell="BM2" activePane="bottomLeft" state="frozen"/>
      <selection pane="topLeft" activeCell="E27" sqref="E27"/>
      <selection pane="bottomLeft" activeCell="C39" sqref="C39"/>
    </sheetView>
  </sheetViews>
  <sheetFormatPr defaultColWidth="8.88671875" defaultRowHeight="18.75"/>
  <cols>
    <col min="1" max="1" width="2.77734375" style="48" customWidth="1"/>
    <col min="2" max="2" width="2.77734375" style="13" customWidth="1"/>
    <col min="3" max="3" width="6.6640625" style="13" customWidth="1"/>
    <col min="4" max="4" width="1.66796875" style="13" customWidth="1"/>
    <col min="5" max="5" width="50.6640625" style="13" customWidth="1"/>
    <col min="6" max="6" width="10.4453125" style="0" customWidth="1"/>
    <col min="7" max="7" width="2.77734375" style="13" customWidth="1"/>
    <col min="8" max="8" width="17.6640625" style="13" customWidth="1"/>
    <col min="9" max="10" width="2.77734375" style="13" customWidth="1"/>
    <col min="11" max="11" width="8.88671875" style="13" customWidth="1"/>
    <col min="12" max="12" width="9.5546875" style="13" bestFit="1" customWidth="1"/>
    <col min="13" max="16384" width="8.88671875" style="13" customWidth="1"/>
  </cols>
  <sheetData>
    <row r="1" spans="1:10" s="213" customFormat="1" ht="25.5" thickBot="1">
      <c r="A1" s="319" t="s">
        <v>117</v>
      </c>
      <c r="B1" s="320"/>
      <c r="C1" s="320"/>
      <c r="D1" s="320"/>
      <c r="E1" s="320"/>
      <c r="F1" s="320"/>
      <c r="G1" s="320"/>
      <c r="H1" s="320"/>
      <c r="I1" s="320"/>
      <c r="J1" s="321"/>
    </row>
    <row r="2" s="48" customFormat="1" ht="19.5" thickBot="1">
      <c r="F2" s="40"/>
    </row>
    <row r="3" spans="1:28" s="16" customFormat="1" ht="18">
      <c r="A3" s="47"/>
      <c r="B3" s="70"/>
      <c r="C3" s="46"/>
      <c r="D3" s="46"/>
      <c r="E3" s="46"/>
      <c r="F3" s="46"/>
      <c r="G3" s="46"/>
      <c r="H3" s="46"/>
      <c r="I3" s="7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s="16" customFormat="1" ht="18.75">
      <c r="A4" s="47"/>
      <c r="B4" s="72"/>
      <c r="C4" s="214"/>
      <c r="D4" s="47"/>
      <c r="E4" s="47"/>
      <c r="F4" s="47"/>
      <c r="G4" s="47"/>
      <c r="H4" s="47"/>
      <c r="I4" s="73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s="16" customFormat="1" ht="18.75">
      <c r="A5" s="47"/>
      <c r="B5" s="72"/>
      <c r="C5" s="214"/>
      <c r="D5" s="47"/>
      <c r="E5" s="47"/>
      <c r="F5" s="36"/>
      <c r="G5" s="47"/>
      <c r="H5" s="47"/>
      <c r="I5" s="73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2:28" ht="34.5">
      <c r="B6" s="72" t="s">
        <v>0</v>
      </c>
      <c r="C6" s="318" t="s">
        <v>50</v>
      </c>
      <c r="D6" s="318"/>
      <c r="E6" s="318"/>
      <c r="F6" s="318"/>
      <c r="G6" s="318"/>
      <c r="H6" s="318"/>
      <c r="I6" s="73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2:28" ht="19.5" thickBot="1">
      <c r="B7" s="72"/>
      <c r="C7" s="47" t="s">
        <v>0</v>
      </c>
      <c r="D7" s="47"/>
      <c r="E7" s="47" t="s">
        <v>0</v>
      </c>
      <c r="F7" s="36"/>
      <c r="G7" s="47"/>
      <c r="H7" s="47" t="s">
        <v>0</v>
      </c>
      <c r="I7" s="7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28" s="18" customFormat="1" ht="27" thickBot="1">
      <c r="A8" s="108"/>
      <c r="B8" s="112"/>
      <c r="C8" s="62" t="s">
        <v>51</v>
      </c>
      <c r="D8" s="62"/>
      <c r="E8" s="62"/>
      <c r="F8" s="36"/>
      <c r="G8" s="36"/>
      <c r="H8" s="301">
        <f>SUM(F9:F12)</f>
        <v>1</v>
      </c>
      <c r="I8" s="119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</row>
    <row r="9" spans="2:28" ht="19.5" thickBot="1">
      <c r="B9" s="72"/>
      <c r="C9" s="47"/>
      <c r="D9" s="47" t="s">
        <v>0</v>
      </c>
      <c r="E9" s="47" t="s">
        <v>57</v>
      </c>
      <c r="F9" s="298">
        <v>1</v>
      </c>
      <c r="G9" s="56"/>
      <c r="H9" s="56"/>
      <c r="I9" s="73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28" ht="19.5" thickBot="1">
      <c r="B10" s="72"/>
      <c r="C10" s="47"/>
      <c r="D10" s="47"/>
      <c r="E10" s="47" t="s">
        <v>52</v>
      </c>
      <c r="F10" s="299"/>
      <c r="G10" s="56"/>
      <c r="H10" s="56"/>
      <c r="I10" s="7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2:28" ht="19.5" thickBot="1">
      <c r="B11" s="72"/>
      <c r="C11" s="47"/>
      <c r="D11" s="47"/>
      <c r="E11" s="47" t="s">
        <v>58</v>
      </c>
      <c r="F11" s="300"/>
      <c r="G11" s="56"/>
      <c r="H11" s="56"/>
      <c r="I11" s="7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2:28" ht="19.5" thickBot="1">
      <c r="B12" s="72"/>
      <c r="C12" s="47"/>
      <c r="D12" s="47"/>
      <c r="E12" s="47" t="s">
        <v>59</v>
      </c>
      <c r="F12" s="299"/>
      <c r="G12" s="56"/>
      <c r="H12" s="56"/>
      <c r="I12" s="7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2:28" ht="24" thickBot="1">
      <c r="B13" s="72"/>
      <c r="C13" s="99"/>
      <c r="D13" s="99"/>
      <c r="E13" s="99"/>
      <c r="F13" s="98"/>
      <c r="G13" s="116"/>
      <c r="H13" s="116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s="18" customFormat="1" ht="27" thickBot="1">
      <c r="A14" s="108"/>
      <c r="B14" s="112"/>
      <c r="C14" s="62" t="s">
        <v>156</v>
      </c>
      <c r="D14" s="62"/>
      <c r="E14" s="62"/>
      <c r="F14" s="98"/>
      <c r="G14" s="62"/>
      <c r="H14" s="301">
        <f>SUM(F15:F18)</f>
        <v>0.1</v>
      </c>
      <c r="I14" s="119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2:28" ht="19.5" thickBot="1">
      <c r="B15" s="72"/>
      <c r="C15" s="47"/>
      <c r="D15" s="47" t="s">
        <v>0</v>
      </c>
      <c r="E15" s="47" t="s">
        <v>57</v>
      </c>
      <c r="F15" s="298"/>
      <c r="G15" s="56"/>
      <c r="H15" s="56"/>
      <c r="I15" s="7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2:28" ht="19.5" thickBot="1">
      <c r="B16" s="72"/>
      <c r="C16" s="47"/>
      <c r="D16" s="47"/>
      <c r="E16" s="47" t="s">
        <v>52</v>
      </c>
      <c r="F16" s="299"/>
      <c r="G16" s="56"/>
      <c r="H16" s="56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2:28" ht="19.5" thickBot="1">
      <c r="B17" s="72"/>
      <c r="C17" s="47"/>
      <c r="D17" s="47"/>
      <c r="E17" s="47" t="s">
        <v>58</v>
      </c>
      <c r="F17" s="300">
        <v>0.1</v>
      </c>
      <c r="G17" s="56"/>
      <c r="H17" s="56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2:28" ht="19.5" thickBot="1">
      <c r="B18" s="72"/>
      <c r="C18" s="47"/>
      <c r="D18" s="47"/>
      <c r="E18" s="47" t="s">
        <v>59</v>
      </c>
      <c r="F18" s="299"/>
      <c r="G18" s="56"/>
      <c r="H18" s="56"/>
      <c r="I18" s="7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2:28" ht="24" thickBot="1">
      <c r="B19" s="72"/>
      <c r="C19" s="99"/>
      <c r="D19" s="99" t="s">
        <v>0</v>
      </c>
      <c r="E19" s="99"/>
      <c r="F19" s="98"/>
      <c r="G19" s="117"/>
      <c r="H19" s="117" t="s">
        <v>0</v>
      </c>
      <c r="I19" s="73"/>
      <c r="J19" s="48"/>
      <c r="K19" s="48"/>
      <c r="L19" s="40"/>
      <c r="M19" s="40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18" customFormat="1" ht="27" thickBot="1">
      <c r="A20" s="108"/>
      <c r="B20" s="112"/>
      <c r="C20" s="62" t="s">
        <v>12</v>
      </c>
      <c r="D20" s="62"/>
      <c r="E20" s="62"/>
      <c r="F20" s="98"/>
      <c r="G20" s="62"/>
      <c r="H20" s="302">
        <v>2</v>
      </c>
      <c r="I20" s="119"/>
      <c r="J20" s="108"/>
      <c r="K20" s="108"/>
      <c r="L20" s="40"/>
      <c r="M20" s="40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2:28" ht="24" thickBot="1">
      <c r="B21" s="72"/>
      <c r="C21" s="99"/>
      <c r="D21" s="99"/>
      <c r="E21" s="99"/>
      <c r="F21" s="98"/>
      <c r="G21" s="117"/>
      <c r="H21" s="117"/>
      <c r="I21" s="73"/>
      <c r="J21" s="48"/>
      <c r="K21" s="48"/>
      <c r="L21" s="40"/>
      <c r="M21" s="40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2:28" ht="24" thickBot="1">
      <c r="B22" s="72"/>
      <c r="C22" s="62" t="s">
        <v>90</v>
      </c>
      <c r="D22" s="99"/>
      <c r="E22" s="99"/>
      <c r="F22" s="98"/>
      <c r="G22" s="62"/>
      <c r="H22" s="178">
        <f>F23*F24*F25</f>
        <v>2000</v>
      </c>
      <c r="I22" s="73"/>
      <c r="J22" s="48"/>
      <c r="K22" s="48"/>
      <c r="L22" s="40"/>
      <c r="M22" s="40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2:28" ht="19.5" thickBot="1">
      <c r="B23" s="72"/>
      <c r="C23" s="47"/>
      <c r="D23" s="47" t="s">
        <v>0</v>
      </c>
      <c r="E23" s="47" t="s">
        <v>66</v>
      </c>
      <c r="F23" s="303">
        <v>8</v>
      </c>
      <c r="G23" s="56"/>
      <c r="H23" s="56"/>
      <c r="I23" s="7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2:28" ht="19.5" thickBot="1">
      <c r="B24" s="72"/>
      <c r="C24" s="47"/>
      <c r="D24" s="47"/>
      <c r="E24" s="47" t="s">
        <v>67</v>
      </c>
      <c r="F24" s="188">
        <v>5</v>
      </c>
      <c r="G24" s="56"/>
      <c r="H24" s="56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2:28" ht="19.5" thickBot="1">
      <c r="B25" s="72"/>
      <c r="C25" s="47"/>
      <c r="D25" s="47"/>
      <c r="E25" s="47" t="s">
        <v>68</v>
      </c>
      <c r="F25" s="304">
        <v>50</v>
      </c>
      <c r="G25" s="56"/>
      <c r="H25" s="56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2:28" ht="19.5" thickBot="1">
      <c r="B26" s="72"/>
      <c r="C26" s="47"/>
      <c r="D26" s="47"/>
      <c r="E26" s="47"/>
      <c r="F26" s="199"/>
      <c r="G26" s="56"/>
      <c r="H26" s="56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2:28" ht="23.25">
      <c r="B27" s="72"/>
      <c r="C27" s="62" t="s">
        <v>87</v>
      </c>
      <c r="D27" s="99"/>
      <c r="E27" s="99"/>
      <c r="F27" s="98"/>
      <c r="G27" s="99"/>
      <c r="H27" s="206">
        <f>Hrs_Laborer*H8*shifts</f>
        <v>4000</v>
      </c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2:28" ht="25.5">
      <c r="B28" s="72"/>
      <c r="C28" s="62" t="s">
        <v>157</v>
      </c>
      <c r="D28" s="99"/>
      <c r="E28" s="99"/>
      <c r="F28" s="98"/>
      <c r="G28" s="99"/>
      <c r="H28" s="207">
        <f>Hrs_Laborer*H14*shifts</f>
        <v>400</v>
      </c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s="20" customFormat="1" ht="30.75" thickBot="1">
      <c r="A29" s="115"/>
      <c r="B29" s="120"/>
      <c r="C29" s="62" t="s">
        <v>88</v>
      </c>
      <c r="D29" s="99"/>
      <c r="E29" s="99"/>
      <c r="F29" s="98"/>
      <c r="G29" s="63"/>
      <c r="H29" s="208">
        <f>H27-H28</f>
        <v>3600</v>
      </c>
      <c r="I29" s="121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</row>
    <row r="30" spans="1:28" s="20" customFormat="1" ht="30">
      <c r="A30" s="115"/>
      <c r="B30" s="120"/>
      <c r="C30" s="62"/>
      <c r="D30" s="99"/>
      <c r="E30" s="99"/>
      <c r="F30" s="98"/>
      <c r="G30" s="63"/>
      <c r="H30" s="205"/>
      <c r="I30" s="121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</row>
    <row r="31" spans="1:28" s="18" customFormat="1" ht="27" thickBot="1">
      <c r="A31" s="108"/>
      <c r="B31" s="112"/>
      <c r="C31" s="209" t="s">
        <v>91</v>
      </c>
      <c r="D31" s="62"/>
      <c r="E31" s="62"/>
      <c r="F31" s="98"/>
      <c r="G31" s="118"/>
      <c r="H31" s="36"/>
      <c r="I31" s="119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2:28" ht="19.5" thickBot="1">
      <c r="B32" s="72"/>
      <c r="C32" s="47"/>
      <c r="D32" s="47" t="s">
        <v>0</v>
      </c>
      <c r="E32" s="47" t="s">
        <v>57</v>
      </c>
      <c r="F32" s="181">
        <v>14</v>
      </c>
      <c r="G32" s="56"/>
      <c r="H32" s="56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2:28" ht="19.5" thickBot="1">
      <c r="B33" s="72"/>
      <c r="C33" s="47"/>
      <c r="D33" s="47"/>
      <c r="E33" s="47" t="s">
        <v>52</v>
      </c>
      <c r="F33" s="183">
        <v>20</v>
      </c>
      <c r="G33" s="56"/>
      <c r="H33" s="56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2:28" ht="19.5" thickBot="1">
      <c r="B34" s="72"/>
      <c r="C34" s="47"/>
      <c r="D34" s="47"/>
      <c r="E34" s="47" t="s">
        <v>58</v>
      </c>
      <c r="F34" s="182">
        <v>26</v>
      </c>
      <c r="G34" s="56"/>
      <c r="H34" s="56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2:28" ht="19.5" thickBot="1">
      <c r="B35" s="72"/>
      <c r="C35" s="47"/>
      <c r="D35" s="47"/>
      <c r="E35" s="47" t="s">
        <v>59</v>
      </c>
      <c r="F35" s="183">
        <v>18</v>
      </c>
      <c r="G35" s="56"/>
      <c r="H35" s="56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2:28" ht="24" thickBot="1">
      <c r="B36" s="72"/>
      <c r="C36" s="99"/>
      <c r="D36" s="99"/>
      <c r="E36" s="99"/>
      <c r="F36" s="98"/>
      <c r="G36" s="99"/>
      <c r="H36" s="99"/>
      <c r="I36" s="73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2:28" ht="23.25">
      <c r="B37" s="72"/>
      <c r="C37" s="62" t="s">
        <v>86</v>
      </c>
      <c r="D37" s="99"/>
      <c r="E37" s="99"/>
      <c r="F37" s="98"/>
      <c r="G37" s="99"/>
      <c r="H37" s="201">
        <f>(((Hrs_Laborer)*(($F$9*$F$32)+($F$10*$F$33)+($F$11*$F$34)+($F$12*$F$35)))*shifts)</f>
        <v>56000</v>
      </c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2:28" ht="25.5">
      <c r="B38" s="72"/>
      <c r="C38" s="62" t="s">
        <v>158</v>
      </c>
      <c r="D38" s="99"/>
      <c r="E38" s="99"/>
      <c r="F38" s="98"/>
      <c r="G38" s="99"/>
      <c r="H38" s="202">
        <f>((Hrs_Laborer)*(($F$15*$F$32)+($F$16*$F$33)+($F$17*$F$34)+($F$18*$F$35)))*shifts</f>
        <v>10400</v>
      </c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s="20" customFormat="1" ht="30.75" thickBot="1">
      <c r="A39" s="115"/>
      <c r="B39" s="120"/>
      <c r="C39" s="62" t="s">
        <v>89</v>
      </c>
      <c r="D39" s="99"/>
      <c r="E39" s="99"/>
      <c r="F39" s="98"/>
      <c r="G39" s="63"/>
      <c r="H39" s="203">
        <f>H37-H38</f>
        <v>45600</v>
      </c>
      <c r="I39" s="121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</row>
    <row r="40" spans="2:28" ht="24" thickBot="1">
      <c r="B40" s="72"/>
      <c r="C40" s="99"/>
      <c r="D40" s="99" t="s">
        <v>0</v>
      </c>
      <c r="E40" s="99"/>
      <c r="F40" s="98"/>
      <c r="G40" s="99"/>
      <c r="H40" s="99"/>
      <c r="I40" s="73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s="20" customFormat="1" ht="30.75" thickBot="1">
      <c r="A41" s="115"/>
      <c r="B41" s="120"/>
      <c r="C41" s="62" t="s">
        <v>13</v>
      </c>
      <c r="D41" s="99"/>
      <c r="E41" s="99"/>
      <c r="F41" s="98"/>
      <c r="G41" s="63"/>
      <c r="H41" s="23">
        <f>H39*F42</f>
        <v>2280</v>
      </c>
      <c r="I41" s="121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2:28" ht="19.5" thickBot="1">
      <c r="B42" s="72"/>
      <c r="C42" s="47"/>
      <c r="D42" s="47" t="s">
        <v>0</v>
      </c>
      <c r="E42" s="47" t="s">
        <v>60</v>
      </c>
      <c r="F42" s="45">
        <v>0.05</v>
      </c>
      <c r="G42" s="56"/>
      <c r="H42" s="56"/>
      <c r="I42" s="7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28" ht="19.5" thickBot="1">
      <c r="B43" s="84"/>
      <c r="C43" s="85"/>
      <c r="D43" s="85"/>
      <c r="E43" s="85" t="s">
        <v>0</v>
      </c>
      <c r="F43" s="38"/>
      <c r="G43" s="85"/>
      <c r="H43" s="85" t="s">
        <v>0</v>
      </c>
      <c r="I43" s="86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2:28" ht="18.75">
      <c r="B44" s="48"/>
      <c r="C44" s="48"/>
      <c r="D44" s="48"/>
      <c r="E44" s="48" t="s">
        <v>0</v>
      </c>
      <c r="F44" s="40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2:28" ht="18.75">
      <c r="B45" s="48"/>
      <c r="C45" s="48"/>
      <c r="D45" s="48"/>
      <c r="E45" s="48"/>
      <c r="F45" s="40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2:28" ht="18.75">
      <c r="B46" s="48"/>
      <c r="C46" s="48"/>
      <c r="D46" s="48"/>
      <c r="E46" s="48"/>
      <c r="F46" s="40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2:28" ht="18.75">
      <c r="B47" s="48"/>
      <c r="C47" s="48"/>
      <c r="D47" s="48"/>
      <c r="E47" s="48"/>
      <c r="F47" s="40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2:28" ht="18.75">
      <c r="B48" s="48"/>
      <c r="C48" s="48"/>
      <c r="D48" s="48"/>
      <c r="E48" s="48"/>
      <c r="F48" s="40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2:28" ht="18.75">
      <c r="B49" s="48"/>
      <c r="C49" s="48"/>
      <c r="D49" s="48"/>
      <c r="E49" s="48"/>
      <c r="F49" s="40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2:28" ht="18.75">
      <c r="B50" s="48"/>
      <c r="C50" s="48"/>
      <c r="D50" s="48"/>
      <c r="E50" s="48"/>
      <c r="F50" s="40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2:28" ht="18.75">
      <c r="B51" s="48"/>
      <c r="C51" s="48"/>
      <c r="D51" s="48"/>
      <c r="E51" s="48"/>
      <c r="F51" s="40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2:28" ht="18.75">
      <c r="B52" s="48"/>
      <c r="C52" s="48"/>
      <c r="D52" s="48"/>
      <c r="E52" s="48"/>
      <c r="F52" s="40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2:28" ht="18.75">
      <c r="B53" s="48"/>
      <c r="C53" s="48"/>
      <c r="D53" s="48"/>
      <c r="E53" s="48"/>
      <c r="F53" s="40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2:28" ht="18.75">
      <c r="B54" s="48"/>
      <c r="C54" s="48"/>
      <c r="D54" s="48"/>
      <c r="E54" s="48"/>
      <c r="F54" s="40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2:28" ht="18.75">
      <c r="B55" s="48"/>
      <c r="C55" s="48"/>
      <c r="D55" s="48"/>
      <c r="E55" s="48"/>
      <c r="F55" s="40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2:28" ht="18.75">
      <c r="B56" s="48"/>
      <c r="C56" s="48"/>
      <c r="D56" s="48"/>
      <c r="E56" s="48"/>
      <c r="F56" s="40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2:28" ht="18.75">
      <c r="B57" s="48"/>
      <c r="C57" s="48"/>
      <c r="D57" s="48"/>
      <c r="E57" s="48"/>
      <c r="F57" s="40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2:28" ht="18.75">
      <c r="B58" s="48"/>
      <c r="C58" s="48"/>
      <c r="D58" s="48"/>
      <c r="E58" s="48"/>
      <c r="F58" s="40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2:28" ht="18.75">
      <c r="B59" s="48"/>
      <c r="C59" s="48"/>
      <c r="D59" s="48"/>
      <c r="E59" s="48"/>
      <c r="F59" s="40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2:28" ht="18.75">
      <c r="B60" s="48"/>
      <c r="C60" s="48"/>
      <c r="D60" s="48"/>
      <c r="E60" s="48"/>
      <c r="F60" s="40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2:28" ht="18.75">
      <c r="B61" s="48"/>
      <c r="C61" s="48"/>
      <c r="D61" s="48"/>
      <c r="E61" s="48"/>
      <c r="F61" s="40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2:28" ht="18.75">
      <c r="B62" s="48"/>
      <c r="C62" s="48"/>
      <c r="D62" s="48"/>
      <c r="E62" s="48"/>
      <c r="F62" s="40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2:28" ht="18.75">
      <c r="B63" s="48"/>
      <c r="C63" s="48"/>
      <c r="D63" s="48"/>
      <c r="E63" s="48"/>
      <c r="F63" s="40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2:28" ht="18.75">
      <c r="B64" s="48"/>
      <c r="C64" s="48"/>
      <c r="D64" s="48"/>
      <c r="E64" s="48"/>
      <c r="F64" s="40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2:28" ht="18.75">
      <c r="B65" s="48"/>
      <c r="C65" s="48"/>
      <c r="D65" s="48"/>
      <c r="E65" s="48"/>
      <c r="F65" s="40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2:28" ht="18.75">
      <c r="B66" s="48"/>
      <c r="C66" s="48"/>
      <c r="D66" s="48"/>
      <c r="E66" s="48"/>
      <c r="F66" s="40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2:28" ht="18.75">
      <c r="B67" s="48"/>
      <c r="C67" s="48"/>
      <c r="D67" s="48"/>
      <c r="E67" s="48"/>
      <c r="F67" s="40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2:28" ht="18.75">
      <c r="B68" s="48"/>
      <c r="C68" s="48"/>
      <c r="D68" s="48"/>
      <c r="E68" s="48"/>
      <c r="F68" s="40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2:28" ht="18.75">
      <c r="B69" s="48"/>
      <c r="C69" s="48"/>
      <c r="D69" s="48"/>
      <c r="E69" s="48"/>
      <c r="F69" s="40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2:28" ht="18.75">
      <c r="B70" s="48"/>
      <c r="C70" s="48"/>
      <c r="D70" s="48"/>
      <c r="E70" s="48"/>
      <c r="F70" s="40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pans="2:28" ht="18.75">
      <c r="B71" s="48"/>
      <c r="C71" s="48"/>
      <c r="D71" s="48"/>
      <c r="E71" s="48"/>
      <c r="F71" s="40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2:28" ht="18.75">
      <c r="B72" s="48"/>
      <c r="C72" s="48"/>
      <c r="D72" s="48"/>
      <c r="E72" s="48"/>
      <c r="F72" s="40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2:28" ht="18.75">
      <c r="B73" s="48"/>
      <c r="C73" s="48"/>
      <c r="D73" s="48"/>
      <c r="E73" s="48"/>
      <c r="F73" s="40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2:28" ht="18.75">
      <c r="B74" s="48"/>
      <c r="C74" s="48"/>
      <c r="D74" s="48"/>
      <c r="E74" s="48"/>
      <c r="F74" s="40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2:28" ht="18.75">
      <c r="B75" s="48"/>
      <c r="C75" s="48"/>
      <c r="D75" s="48"/>
      <c r="E75" s="48"/>
      <c r="F75" s="40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2:28" ht="18.75"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spans="2:28" ht="18.75"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2:28" ht="18.75"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2:28" ht="18.75"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2:28" ht="18.75"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2:28" ht="18.75"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2:28" ht="18.75"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2:28" ht="18.75"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</sheetData>
  <mergeCells count="2">
    <mergeCell ref="C6:H6"/>
    <mergeCell ref="A1:J1"/>
  </mergeCells>
  <printOptions horizontalCentered="1" verticalCentered="1"/>
  <pageMargins left="0.5" right="0.5" top="0.875" bottom="0.875" header="0.5" footer="0.4"/>
  <pageSetup fitToHeight="1" fitToWidth="1" horizontalDpi="300" verticalDpi="300" orientation="portrait" scale="74" r:id="rId4"/>
  <headerFooter alignWithMargins="0">
    <oddHeader>&amp;C&amp;"Arial,Bold"&amp;18Application Description</oddHeader>
    <oddFooter xml:space="preserve">&amp;L&amp;"Arial,Bold"&amp;10Proposal 10xxxx
 &amp;C&amp;"Arial,Bold"&amp;10Page 2 of 9&amp;"Times New Roman,Regular"
The information contained herein is proprietary and confidential, and should not be shared outside "nickname"&amp;R&amp;"Arial,Bold"&amp;10&amp;D - &amp;T
 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0"/>
  <sheetViews>
    <sheetView zoomScale="75" zoomScaleNormal="75" workbookViewId="0" topLeftCell="A1">
      <pane ySplit="1" topLeftCell="BM2" activePane="bottomLeft" state="frozen"/>
      <selection pane="topLeft" activeCell="E27" sqref="E27"/>
      <selection pane="bottomLeft" activeCell="C14" sqref="C14"/>
    </sheetView>
  </sheetViews>
  <sheetFormatPr defaultColWidth="8.88671875" defaultRowHeight="18.75"/>
  <cols>
    <col min="1" max="1" width="2.77734375" style="48" customWidth="1"/>
    <col min="2" max="2" width="2.77734375" style="13" customWidth="1"/>
    <col min="3" max="3" width="6.6640625" style="13" customWidth="1"/>
    <col min="4" max="4" width="1.66796875" style="13" customWidth="1"/>
    <col min="5" max="5" width="60.77734375" style="13" customWidth="1"/>
    <col min="6" max="6" width="8.77734375" style="13" customWidth="1"/>
    <col min="7" max="7" width="2.77734375" style="13" customWidth="1"/>
    <col min="8" max="8" width="15.77734375" style="13" customWidth="1"/>
    <col min="9" max="10" width="2.77734375" style="13" customWidth="1"/>
    <col min="11" max="16384" width="8.88671875" style="13" customWidth="1"/>
  </cols>
  <sheetData>
    <row r="1" spans="1:10" s="48" customFormat="1" ht="25.5" thickBot="1">
      <c r="A1" s="319" t="s">
        <v>117</v>
      </c>
      <c r="B1" s="320"/>
      <c r="C1" s="320"/>
      <c r="D1" s="320"/>
      <c r="E1" s="320"/>
      <c r="F1" s="320"/>
      <c r="G1" s="320"/>
      <c r="H1" s="320"/>
      <c r="I1" s="320"/>
      <c r="J1" s="321"/>
    </row>
    <row r="2" s="47" customFormat="1" ht="18.75" thickBot="1"/>
    <row r="3" spans="1:25" s="16" customFormat="1" ht="17.25" customHeight="1">
      <c r="A3" s="47"/>
      <c r="B3" s="70"/>
      <c r="C3" s="46"/>
      <c r="D3" s="46"/>
      <c r="E3" s="46"/>
      <c r="F3" s="46"/>
      <c r="G3" s="46"/>
      <c r="H3" s="46"/>
      <c r="I3" s="7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16" customFormat="1" ht="17.25" customHeight="1">
      <c r="A4" s="47"/>
      <c r="B4" s="72"/>
      <c r="C4" s="214"/>
      <c r="D4" s="47"/>
      <c r="E4" s="47"/>
      <c r="F4" s="47"/>
      <c r="G4" s="47"/>
      <c r="H4" s="47"/>
      <c r="I4" s="73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2:25" ht="18.75">
      <c r="B5" s="72"/>
      <c r="C5" s="214"/>
      <c r="D5" s="47"/>
      <c r="E5" s="47"/>
      <c r="F5" s="47"/>
      <c r="G5" s="47"/>
      <c r="H5" s="47"/>
      <c r="I5" s="73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s="21" customFormat="1" ht="34.5">
      <c r="A6" s="49"/>
      <c r="B6" s="122"/>
      <c r="C6" s="318" t="s">
        <v>14</v>
      </c>
      <c r="D6" s="318"/>
      <c r="E6" s="318"/>
      <c r="F6" s="318"/>
      <c r="G6" s="318"/>
      <c r="H6" s="318"/>
      <c r="I6" s="123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s="21" customFormat="1" ht="35.25" thickBot="1">
      <c r="A7" s="49"/>
      <c r="B7" s="122"/>
      <c r="C7" s="47"/>
      <c r="D7" s="124"/>
      <c r="E7" s="47" t="s">
        <v>0</v>
      </c>
      <c r="F7" s="125"/>
      <c r="G7" s="126"/>
      <c r="H7" s="127"/>
      <c r="I7" s="123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s="12" customFormat="1" ht="24" thickBot="1">
      <c r="A8" s="50"/>
      <c r="B8" s="128"/>
      <c r="C8" s="62" t="s">
        <v>61</v>
      </c>
      <c r="D8" s="99"/>
      <c r="E8" s="99"/>
      <c r="F8" s="36"/>
      <c r="G8" s="99"/>
      <c r="H8" s="297">
        <v>0.2</v>
      </c>
      <c r="I8" s="12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thickBot="1">
      <c r="B9" s="72"/>
      <c r="C9" s="130"/>
      <c r="D9" s="47"/>
      <c r="E9" s="47"/>
      <c r="F9" s="36"/>
      <c r="G9" s="47"/>
      <c r="H9" s="131"/>
      <c r="I9" s="73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 s="12" customFormat="1" ht="24" thickBot="1">
      <c r="A10" s="50"/>
      <c r="B10" s="128"/>
      <c r="C10" s="62" t="s">
        <v>15</v>
      </c>
      <c r="D10" s="99"/>
      <c r="E10" s="99"/>
      <c r="F10" s="36"/>
      <c r="G10" s="99"/>
      <c r="H10" s="53">
        <v>20</v>
      </c>
      <c r="I10" s="12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8.75">
      <c r="B11" s="72"/>
      <c r="C11" s="130"/>
      <c r="D11" s="47"/>
      <c r="E11" s="47" t="s">
        <v>0</v>
      </c>
      <c r="F11" s="36"/>
      <c r="G11" s="47"/>
      <c r="H11" s="52"/>
      <c r="I11" s="7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2:25" ht="19.5" thickBot="1">
      <c r="B12" s="72"/>
      <c r="C12" s="130"/>
      <c r="D12" s="47"/>
      <c r="E12" s="47"/>
      <c r="F12" s="36"/>
      <c r="G12" s="47"/>
      <c r="H12" s="130"/>
      <c r="I12" s="7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s="12" customFormat="1" ht="24" thickBot="1">
      <c r="A13" s="50"/>
      <c r="B13" s="128"/>
      <c r="C13" s="62" t="s">
        <v>151</v>
      </c>
      <c r="D13" s="99"/>
      <c r="E13" s="99"/>
      <c r="F13" s="36"/>
      <c r="G13" s="99"/>
      <c r="H13" s="187">
        <v>96</v>
      </c>
      <c r="I13" s="12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43" ht="19.5" thickBot="1">
      <c r="B14" s="72"/>
      <c r="C14" s="47"/>
      <c r="D14" s="47"/>
      <c r="E14" s="47" t="s">
        <v>0</v>
      </c>
      <c r="F14" s="36"/>
      <c r="G14" s="47"/>
      <c r="H14" s="47"/>
      <c r="I14" s="7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25" s="12" customFormat="1" ht="28.5" thickBot="1">
      <c r="A15" s="50"/>
      <c r="B15" s="128"/>
      <c r="C15" s="101" t="s">
        <v>146</v>
      </c>
      <c r="D15" s="99"/>
      <c r="E15" s="99"/>
      <c r="F15" s="36"/>
      <c r="G15" s="99"/>
      <c r="H15" s="210">
        <f>-H10*H13</f>
        <v>-1920</v>
      </c>
      <c r="I15" s="12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thickBot="1">
      <c r="B16" s="84"/>
      <c r="C16" s="85"/>
      <c r="D16" s="85"/>
      <c r="E16" s="85"/>
      <c r="F16" s="38"/>
      <c r="G16" s="85"/>
      <c r="H16" s="85"/>
      <c r="I16" s="86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  <row r="17" spans="2:25" ht="18.75">
      <c r="B17" s="48"/>
      <c r="C17" s="48"/>
      <c r="D17" s="48"/>
      <c r="E17" s="48"/>
      <c r="F17" s="4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2:25" ht="18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</row>
    <row r="19" spans="2:25" ht="18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2:25" ht="18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2:25" ht="18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2:25" ht="18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2:25" ht="18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2:25" ht="18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2:25" ht="18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2:25" ht="18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2:25" ht="18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2:25" ht="18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2:25" ht="18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ht="18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2:25" ht="18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2:25" ht="18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2:25" ht="18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2:25" ht="18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2:25" ht="18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2:25" ht="18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2:25" ht="18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2:25" ht="18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2:25" ht="18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2:25" ht="18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2:25" ht="18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6:25" ht="18"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</row>
    <row r="43" spans="6:7" ht="18">
      <c r="F43" s="48"/>
      <c r="G43" s="48"/>
    </row>
    <row r="44" spans="6:7" ht="18">
      <c r="F44" s="48"/>
      <c r="G44" s="48"/>
    </row>
    <row r="45" spans="6:7" ht="18">
      <c r="F45" s="48"/>
      <c r="G45" s="48"/>
    </row>
    <row r="46" spans="6:7" ht="18">
      <c r="F46" s="48"/>
      <c r="G46" s="48"/>
    </row>
    <row r="47" spans="6:7" ht="18">
      <c r="F47" s="48"/>
      <c r="G47" s="48"/>
    </row>
    <row r="48" spans="6:7" ht="18">
      <c r="F48" s="48"/>
      <c r="G48" s="48"/>
    </row>
    <row r="49" spans="6:7" ht="18">
      <c r="F49" s="48"/>
      <c r="G49" s="48"/>
    </row>
    <row r="50" spans="6:7" ht="18">
      <c r="F50" s="48"/>
      <c r="G50" s="48"/>
    </row>
    <row r="51" spans="6:7" ht="18">
      <c r="F51" s="48"/>
      <c r="G51" s="48"/>
    </row>
    <row r="52" spans="6:7" ht="18">
      <c r="F52" s="48"/>
      <c r="G52" s="48"/>
    </row>
    <row r="53" spans="6:7" ht="18">
      <c r="F53" s="48"/>
      <c r="G53" s="48"/>
    </row>
    <row r="54" spans="6:7" ht="18">
      <c r="F54" s="48"/>
      <c r="G54" s="48"/>
    </row>
    <row r="55" spans="6:7" ht="18">
      <c r="F55" s="48"/>
      <c r="G55" s="48"/>
    </row>
    <row r="56" spans="6:7" ht="18">
      <c r="F56" s="48"/>
      <c r="G56" s="48"/>
    </row>
    <row r="57" spans="6:7" ht="18">
      <c r="F57" s="48"/>
      <c r="G57" s="48"/>
    </row>
    <row r="58" spans="6:7" ht="18">
      <c r="F58" s="48"/>
      <c r="G58" s="48"/>
    </row>
    <row r="59" spans="6:7" ht="18">
      <c r="F59" s="48"/>
      <c r="G59" s="48"/>
    </row>
    <row r="60" spans="6:7" ht="18">
      <c r="F60" s="48"/>
      <c r="G60" s="48"/>
    </row>
  </sheetData>
  <mergeCells count="2">
    <mergeCell ref="C6:H6"/>
    <mergeCell ref="A1:J1"/>
  </mergeCells>
  <printOptions horizontalCentered="1"/>
  <pageMargins left="0.5" right="0.5" top="1" bottom="1" header="0.5" footer="0.5"/>
  <pageSetup horizontalDpi="300" verticalDpi="300" orientation="landscape" scale="95" r:id="rId4"/>
  <headerFooter alignWithMargins="0">
    <oddHeader>&amp;C&amp;"Arial,Bold"&amp;18Application Description</oddHeader>
    <oddFooter>&amp;L&amp;"Arial,Bold"&amp;10Proposal 10xxxx
 &amp;C&amp;"Arial,Bold"&amp;10Page 3 of 9&amp;"Times New Roman,Regular"
The information contained herein is proprietary and confidential, and should not be shared outside "nickname"&amp;R&amp;"Arial,Bold"&amp;10&amp;D - &amp;T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zoomScale="72" zoomScaleNormal="72" workbookViewId="0" topLeftCell="A1">
      <pane ySplit="1" topLeftCell="BM2" activePane="bottomLeft" state="frozen"/>
      <selection pane="topLeft" activeCell="E27" sqref="E27"/>
      <selection pane="bottomLeft" activeCell="I16" sqref="I16"/>
    </sheetView>
  </sheetViews>
  <sheetFormatPr defaultColWidth="8.88671875" defaultRowHeight="18.75"/>
  <cols>
    <col min="1" max="1" width="2.77734375" style="48" customWidth="1"/>
    <col min="2" max="2" width="2.77734375" style="13" customWidth="1"/>
    <col min="3" max="3" width="6.6640625" style="13" customWidth="1"/>
    <col min="4" max="4" width="1.66796875" style="13" customWidth="1"/>
    <col min="5" max="5" width="59.3359375" style="13" customWidth="1"/>
    <col min="6" max="6" width="9.21484375" style="13" customWidth="1"/>
    <col min="7" max="7" width="10.4453125" style="0" customWidth="1"/>
    <col min="8" max="8" width="2.77734375" style="13" customWidth="1"/>
    <col min="9" max="9" width="17.6640625" style="13" customWidth="1"/>
    <col min="10" max="11" width="2.77734375" style="13" customWidth="1"/>
    <col min="12" max="13" width="8.88671875" style="13" customWidth="1"/>
    <col min="14" max="14" width="44.88671875" style="13" customWidth="1"/>
    <col min="15" max="16384" width="8.88671875" style="13" customWidth="1"/>
  </cols>
  <sheetData>
    <row r="1" spans="1:11" s="48" customFormat="1" ht="25.5" thickBot="1">
      <c r="A1" s="319" t="s">
        <v>117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21" s="48" customFormat="1" ht="18" customHeight="1" thickBot="1">
      <c r="A2" s="47"/>
      <c r="B2" s="47"/>
      <c r="C2" s="47"/>
      <c r="D2" s="47"/>
      <c r="E2" s="47"/>
      <c r="F2" s="47"/>
      <c r="G2" s="36"/>
      <c r="H2" s="47"/>
      <c r="I2" s="47"/>
      <c r="J2" s="47"/>
      <c r="K2" s="47"/>
      <c r="L2" s="190"/>
      <c r="M2" s="40"/>
      <c r="N2" s="40"/>
      <c r="O2" s="40"/>
      <c r="P2" s="40"/>
      <c r="Q2" s="40"/>
      <c r="R2" s="40"/>
      <c r="S2" s="40"/>
      <c r="T2" s="40"/>
      <c r="U2" s="40"/>
    </row>
    <row r="3" spans="1:29" s="16" customFormat="1" ht="18.75">
      <c r="A3" s="47"/>
      <c r="B3" s="70"/>
      <c r="C3" s="46"/>
      <c r="D3" s="46"/>
      <c r="E3" s="46"/>
      <c r="F3" s="46"/>
      <c r="G3" s="46"/>
      <c r="H3" s="46"/>
      <c r="I3" s="46"/>
      <c r="J3" s="71"/>
      <c r="K3" s="47"/>
      <c r="L3" s="65"/>
      <c r="M3" s="40"/>
      <c r="N3" s="40"/>
      <c r="O3" s="40"/>
      <c r="P3" s="40"/>
      <c r="Q3" s="40"/>
      <c r="R3" s="40"/>
      <c r="S3" s="40"/>
      <c r="T3" s="40"/>
      <c r="U3" s="40"/>
      <c r="V3" s="47"/>
      <c r="W3" s="47"/>
      <c r="X3" s="47"/>
      <c r="Y3" s="47"/>
      <c r="Z3" s="47"/>
      <c r="AA3" s="47"/>
      <c r="AB3" s="47"/>
      <c r="AC3" s="47"/>
    </row>
    <row r="4" spans="1:29" s="16" customFormat="1" ht="18.75">
      <c r="A4" s="47"/>
      <c r="B4" s="72"/>
      <c r="C4" s="214"/>
      <c r="D4" s="47"/>
      <c r="E4" s="47"/>
      <c r="F4" s="47"/>
      <c r="G4" s="47"/>
      <c r="H4" s="47"/>
      <c r="I4" s="47"/>
      <c r="J4" s="73"/>
      <c r="K4" s="47"/>
      <c r="L4" s="65"/>
      <c r="M4" s="40"/>
      <c r="N4" s="40"/>
      <c r="O4" s="40"/>
      <c r="P4" s="40"/>
      <c r="Q4" s="40"/>
      <c r="R4" s="40"/>
      <c r="S4" s="40"/>
      <c r="T4" s="40"/>
      <c r="U4" s="40"/>
      <c r="V4" s="47"/>
      <c r="W4" s="47"/>
      <c r="X4" s="47"/>
      <c r="Y4" s="47"/>
      <c r="Z4" s="47"/>
      <c r="AA4" s="47"/>
      <c r="AB4" s="47"/>
      <c r="AC4" s="47"/>
    </row>
    <row r="5" spans="1:29" s="16" customFormat="1" ht="18.75">
      <c r="A5" s="47"/>
      <c r="B5" s="72"/>
      <c r="C5" s="214"/>
      <c r="D5" s="47"/>
      <c r="E5" s="47"/>
      <c r="F5" s="47"/>
      <c r="G5" s="36"/>
      <c r="H5" s="47"/>
      <c r="I5" s="47"/>
      <c r="J5" s="73"/>
      <c r="K5" s="47"/>
      <c r="L5" s="65"/>
      <c r="M5" s="40"/>
      <c r="N5" s="40"/>
      <c r="O5" s="40"/>
      <c r="P5" s="40"/>
      <c r="Q5" s="40"/>
      <c r="R5" s="40"/>
      <c r="S5" s="40"/>
      <c r="T5" s="40"/>
      <c r="U5" s="40"/>
      <c r="V5" s="47"/>
      <c r="W5" s="47"/>
      <c r="X5" s="47"/>
      <c r="Y5" s="47"/>
      <c r="Z5" s="47"/>
      <c r="AA5" s="47"/>
      <c r="AB5" s="47"/>
      <c r="AC5" s="47"/>
    </row>
    <row r="6" spans="1:29" ht="34.5">
      <c r="A6" s="47"/>
      <c r="B6" s="72" t="s">
        <v>0</v>
      </c>
      <c r="C6" s="318" t="s">
        <v>64</v>
      </c>
      <c r="D6" s="318"/>
      <c r="E6" s="318"/>
      <c r="F6" s="318"/>
      <c r="G6" s="318"/>
      <c r="H6" s="318"/>
      <c r="I6" s="318"/>
      <c r="J6" s="73"/>
      <c r="K6" s="47"/>
      <c r="L6" s="65"/>
      <c r="M6" s="40"/>
      <c r="N6" s="40"/>
      <c r="O6" s="40"/>
      <c r="P6" s="40"/>
      <c r="Q6" s="40"/>
      <c r="R6" s="40"/>
      <c r="S6" s="40"/>
      <c r="T6" s="40"/>
      <c r="U6" s="40"/>
      <c r="V6" s="48"/>
      <c r="W6" s="48"/>
      <c r="X6" s="48"/>
      <c r="Y6" s="48"/>
      <c r="Z6" s="48"/>
      <c r="AA6" s="48"/>
      <c r="AB6" s="48"/>
      <c r="AC6" s="48"/>
    </row>
    <row r="7" spans="1:29" ht="19.5" thickBot="1">
      <c r="A7" s="47"/>
      <c r="B7" s="72"/>
      <c r="C7" s="47" t="s">
        <v>0</v>
      </c>
      <c r="D7" s="47"/>
      <c r="E7" s="47" t="s">
        <v>0</v>
      </c>
      <c r="F7" s="47"/>
      <c r="G7" s="36"/>
      <c r="H7" s="47"/>
      <c r="I7" s="47" t="s">
        <v>0</v>
      </c>
      <c r="J7" s="73"/>
      <c r="K7" s="47"/>
      <c r="L7" s="65"/>
      <c r="M7" s="40"/>
      <c r="N7" s="40"/>
      <c r="O7" s="40"/>
      <c r="P7" s="40"/>
      <c r="Q7" s="40"/>
      <c r="R7" s="40"/>
      <c r="S7" s="40"/>
      <c r="T7" s="40"/>
      <c r="U7" s="40"/>
      <c r="V7" s="48"/>
      <c r="W7" s="48"/>
      <c r="X7" s="48"/>
      <c r="Y7" s="48"/>
      <c r="Z7" s="48"/>
      <c r="AA7" s="48"/>
      <c r="AB7" s="48"/>
      <c r="AC7" s="48"/>
    </row>
    <row r="8" spans="1:29" s="18" customFormat="1" ht="27" thickBot="1">
      <c r="A8" s="59"/>
      <c r="B8" s="112"/>
      <c r="C8" s="62" t="s">
        <v>76</v>
      </c>
      <c r="D8" s="62"/>
      <c r="E8" s="62"/>
      <c r="F8" s="62"/>
      <c r="G8" s="36"/>
      <c r="H8" s="36"/>
      <c r="I8" s="178">
        <f>Prod_Rate*Ann_Prod_Hrs</f>
        <v>3206400</v>
      </c>
      <c r="J8" s="119"/>
      <c r="K8" s="59"/>
      <c r="L8" s="65"/>
      <c r="M8" s="40"/>
      <c r="N8" s="40"/>
      <c r="O8" s="40"/>
      <c r="P8" s="40"/>
      <c r="Q8" s="40"/>
      <c r="R8" s="40"/>
      <c r="S8" s="40"/>
      <c r="T8" s="40"/>
      <c r="U8" s="40"/>
      <c r="V8" s="108"/>
      <c r="W8" s="108"/>
      <c r="X8" s="108"/>
      <c r="Y8" s="108"/>
      <c r="Z8" s="108"/>
      <c r="AA8" s="108"/>
      <c r="AB8" s="108"/>
      <c r="AC8" s="108"/>
    </row>
    <row r="9" spans="1:29" ht="19.5" thickBot="1">
      <c r="A9" s="47"/>
      <c r="B9" s="72"/>
      <c r="C9" s="47"/>
      <c r="D9" s="47"/>
      <c r="E9" s="47" t="s">
        <v>65</v>
      </c>
      <c r="F9" s="47"/>
      <c r="G9" s="188">
        <v>960</v>
      </c>
      <c r="H9" s="56"/>
      <c r="I9" s="56"/>
      <c r="J9" s="73"/>
      <c r="K9" s="47"/>
      <c r="L9" s="65"/>
      <c r="M9" s="40"/>
      <c r="N9" s="40"/>
      <c r="O9" s="40"/>
      <c r="P9" s="40"/>
      <c r="Q9" s="40"/>
      <c r="R9" s="40"/>
      <c r="S9" s="40"/>
      <c r="T9" s="40"/>
      <c r="U9" s="40"/>
      <c r="V9" s="48"/>
      <c r="W9" s="48"/>
      <c r="X9" s="48"/>
      <c r="Y9" s="48"/>
      <c r="Z9" s="48"/>
      <c r="AA9" s="48"/>
      <c r="AB9" s="48"/>
      <c r="AC9" s="48"/>
    </row>
    <row r="10" spans="1:29" ht="19.5" thickBot="1">
      <c r="A10" s="47"/>
      <c r="B10" s="72"/>
      <c r="C10" s="47"/>
      <c r="D10" s="47"/>
      <c r="E10" s="47" t="s">
        <v>73</v>
      </c>
      <c r="F10" s="47"/>
      <c r="G10" s="173">
        <f>'Labor '!F23*'Labor '!F24*'Labor '!F25*shifts</f>
        <v>4000</v>
      </c>
      <c r="H10" s="56"/>
      <c r="I10" s="56"/>
      <c r="J10" s="73"/>
      <c r="K10" s="47"/>
      <c r="L10" s="65"/>
      <c r="M10" s="40"/>
      <c r="N10" s="40"/>
      <c r="O10" s="40"/>
      <c r="P10" s="40"/>
      <c r="Q10" s="40"/>
      <c r="R10" s="40"/>
      <c r="S10" s="40"/>
      <c r="T10" s="40"/>
      <c r="U10" s="40"/>
      <c r="V10" s="48"/>
      <c r="W10" s="48"/>
      <c r="X10" s="48"/>
      <c r="Y10" s="48"/>
      <c r="Z10" s="48"/>
      <c r="AA10" s="48"/>
      <c r="AB10" s="48"/>
      <c r="AC10" s="48"/>
    </row>
    <row r="11" spans="1:29" ht="19.5" thickBot="1">
      <c r="A11" s="47"/>
      <c r="B11" s="72"/>
      <c r="C11" s="47"/>
      <c r="D11" s="47"/>
      <c r="E11" s="47" t="s">
        <v>136</v>
      </c>
      <c r="F11" s="193">
        <v>1</v>
      </c>
      <c r="G11" s="176">
        <f>-F11*'Labor '!$F$24*'Labor '!$F$25*shifts</f>
        <v>-500</v>
      </c>
      <c r="H11" s="56"/>
      <c r="I11" s="56"/>
      <c r="J11" s="73"/>
      <c r="K11" s="47"/>
      <c r="L11" s="65"/>
      <c r="M11" s="40"/>
      <c r="N11" s="40"/>
      <c r="O11" s="40"/>
      <c r="P11" s="40"/>
      <c r="Q11" s="40"/>
      <c r="R11" s="40"/>
      <c r="S11" s="40"/>
      <c r="T11" s="40"/>
      <c r="U11" s="40"/>
      <c r="V11" s="48"/>
      <c r="W11" s="48"/>
      <c r="X11" s="48"/>
      <c r="Y11" s="48"/>
      <c r="Z11" s="48"/>
      <c r="AA11" s="48"/>
      <c r="AB11" s="48"/>
      <c r="AC11" s="48"/>
    </row>
    <row r="12" spans="1:29" ht="19.5" thickBot="1">
      <c r="A12" s="47"/>
      <c r="B12" s="72"/>
      <c r="C12" s="47"/>
      <c r="D12" s="47"/>
      <c r="E12" s="47" t="s">
        <v>69</v>
      </c>
      <c r="F12" s="194">
        <v>0.04</v>
      </c>
      <c r="G12" s="177">
        <f>-F12*'Labor '!$F$23*'Labor '!$F$24*'Labor '!$F$25*shifts</f>
        <v>-160</v>
      </c>
      <c r="H12" s="56"/>
      <c r="I12" s="56"/>
      <c r="J12" s="73"/>
      <c r="K12" s="47"/>
      <c r="L12" s="65"/>
      <c r="M12" s="40"/>
      <c r="N12" s="40"/>
      <c r="O12" s="40"/>
      <c r="P12" s="40"/>
      <c r="Q12" s="40"/>
      <c r="R12" s="40"/>
      <c r="S12" s="40"/>
      <c r="T12" s="40"/>
      <c r="U12" s="40"/>
      <c r="V12" s="48"/>
      <c r="W12" s="48"/>
      <c r="X12" s="48"/>
      <c r="Y12" s="48"/>
      <c r="Z12" s="48"/>
      <c r="AA12" s="48"/>
      <c r="AB12" s="48"/>
      <c r="AC12" s="48"/>
    </row>
    <row r="13" spans="1:29" ht="19.5" thickBot="1">
      <c r="A13" s="47"/>
      <c r="B13" s="72"/>
      <c r="C13" s="47"/>
      <c r="D13" s="47"/>
      <c r="E13" s="47" t="s">
        <v>74</v>
      </c>
      <c r="F13" s="47"/>
      <c r="G13" s="175">
        <v>0</v>
      </c>
      <c r="H13" s="56"/>
      <c r="I13" s="56"/>
      <c r="J13" s="73"/>
      <c r="K13" s="47"/>
      <c r="L13" s="65"/>
      <c r="M13" s="40"/>
      <c r="N13" s="40"/>
      <c r="O13" s="40"/>
      <c r="P13" s="40"/>
      <c r="Q13" s="40"/>
      <c r="R13" s="40"/>
      <c r="S13" s="40"/>
      <c r="T13" s="40"/>
      <c r="U13" s="40"/>
      <c r="V13" s="48"/>
      <c r="W13" s="48"/>
      <c r="X13" s="48"/>
      <c r="Y13" s="48"/>
      <c r="Z13" s="48"/>
      <c r="AA13" s="48"/>
      <c r="AB13" s="48"/>
      <c r="AC13" s="48"/>
    </row>
    <row r="14" spans="1:29" ht="19.5" thickBot="1">
      <c r="A14" s="47"/>
      <c r="B14" s="72"/>
      <c r="C14" s="47"/>
      <c r="D14" s="47"/>
      <c r="E14" s="47" t="s">
        <v>75</v>
      </c>
      <c r="F14" s="47"/>
      <c r="G14" s="174">
        <f>SUM(G10:G13)</f>
        <v>3340</v>
      </c>
      <c r="H14" s="56"/>
      <c r="I14" s="56"/>
      <c r="J14" s="73"/>
      <c r="K14" s="47"/>
      <c r="L14" s="65"/>
      <c r="M14" s="40"/>
      <c r="N14" s="40"/>
      <c r="O14" s="40"/>
      <c r="P14" s="40"/>
      <c r="Q14" s="40"/>
      <c r="R14" s="40"/>
      <c r="S14" s="40"/>
      <c r="T14" s="40"/>
      <c r="U14" s="40"/>
      <c r="V14" s="48"/>
      <c r="W14" s="48"/>
      <c r="X14" s="48"/>
      <c r="Y14" s="48"/>
      <c r="Z14" s="48"/>
      <c r="AA14" s="48"/>
      <c r="AB14" s="48"/>
      <c r="AC14" s="48"/>
    </row>
    <row r="15" spans="1:29" ht="24" thickBot="1">
      <c r="A15" s="47"/>
      <c r="B15" s="72"/>
      <c r="C15" s="99"/>
      <c r="D15" s="99"/>
      <c r="E15" s="99"/>
      <c r="F15" s="99"/>
      <c r="G15" s="98"/>
      <c r="H15" s="116"/>
      <c r="I15" s="116"/>
      <c r="J15" s="73"/>
      <c r="K15" s="47"/>
      <c r="L15" s="65"/>
      <c r="M15" s="40"/>
      <c r="N15" s="40"/>
      <c r="O15" s="40"/>
      <c r="P15" s="40"/>
      <c r="Q15" s="40"/>
      <c r="R15" s="40"/>
      <c r="S15" s="40"/>
      <c r="T15" s="40"/>
      <c r="U15" s="40"/>
      <c r="V15" s="48"/>
      <c r="W15" s="48"/>
      <c r="X15" s="48"/>
      <c r="Y15" s="48"/>
      <c r="Z15" s="48"/>
      <c r="AA15" s="48"/>
      <c r="AB15" s="48"/>
      <c r="AC15" s="48"/>
    </row>
    <row r="16" spans="1:29" s="18" customFormat="1" ht="27" thickBot="1">
      <c r="A16" s="59"/>
      <c r="B16" s="112"/>
      <c r="C16" s="62" t="s">
        <v>152</v>
      </c>
      <c r="D16" s="62"/>
      <c r="E16" s="62"/>
      <c r="F16" s="62"/>
      <c r="G16" s="98"/>
      <c r="H16" s="62"/>
      <c r="I16" s="178">
        <f>Robotic_Prod_Rate*Robotic_Ann_Prod_Hrs</f>
        <v>3321600</v>
      </c>
      <c r="J16" s="119"/>
      <c r="K16" s="59"/>
      <c r="L16" s="65"/>
      <c r="M16" s="40"/>
      <c r="N16" s="40"/>
      <c r="O16" s="40"/>
      <c r="P16" s="40"/>
      <c r="Q16" s="40"/>
      <c r="R16" s="40"/>
      <c r="S16" s="40"/>
      <c r="T16" s="40"/>
      <c r="U16" s="40"/>
      <c r="V16" s="108"/>
      <c r="W16" s="108"/>
      <c r="X16" s="108"/>
      <c r="Y16" s="108"/>
      <c r="Z16" s="108"/>
      <c r="AA16" s="108"/>
      <c r="AB16" s="108"/>
      <c r="AC16" s="108"/>
    </row>
    <row r="17" spans="1:29" ht="19.5" thickBot="1">
      <c r="A17" s="47"/>
      <c r="B17" s="72"/>
      <c r="C17" s="47"/>
      <c r="D17" s="47"/>
      <c r="E17" s="47" t="s">
        <v>65</v>
      </c>
      <c r="F17" s="47"/>
      <c r="G17" s="188">
        <v>960</v>
      </c>
      <c r="H17" s="56"/>
      <c r="I17" s="56"/>
      <c r="J17" s="73"/>
      <c r="K17" s="47"/>
      <c r="L17" s="65"/>
      <c r="M17" s="40"/>
      <c r="N17" s="40"/>
      <c r="O17" s="40"/>
      <c r="P17" s="40"/>
      <c r="Q17" s="40"/>
      <c r="R17" s="40"/>
      <c r="S17" s="40"/>
      <c r="T17" s="40"/>
      <c r="U17" s="40"/>
      <c r="V17" s="48"/>
      <c r="W17" s="48"/>
      <c r="X17" s="48"/>
      <c r="Y17" s="48"/>
      <c r="Z17" s="48"/>
      <c r="AA17" s="48"/>
      <c r="AB17" s="48"/>
      <c r="AC17" s="48"/>
    </row>
    <row r="18" spans="1:29" ht="19.5" thickBot="1">
      <c r="A18" s="47"/>
      <c r="B18" s="72"/>
      <c r="C18" s="47"/>
      <c r="D18" s="47"/>
      <c r="E18" s="47" t="s">
        <v>73</v>
      </c>
      <c r="F18" s="47"/>
      <c r="G18" s="180">
        <f>G10</f>
        <v>4000</v>
      </c>
      <c r="H18" s="56"/>
      <c r="I18" s="56"/>
      <c r="J18" s="73"/>
      <c r="K18" s="4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8"/>
      <c r="W18" s="48"/>
      <c r="X18" s="48"/>
      <c r="Y18" s="48"/>
      <c r="Z18" s="48"/>
      <c r="AA18" s="48"/>
      <c r="AB18" s="48"/>
      <c r="AC18" s="48"/>
    </row>
    <row r="19" spans="1:29" ht="19.5" thickBot="1">
      <c r="A19" s="47"/>
      <c r="B19" s="72"/>
      <c r="C19" s="47"/>
      <c r="D19" s="47"/>
      <c r="E19" s="47" t="s">
        <v>112</v>
      </c>
      <c r="F19" s="193">
        <v>1</v>
      </c>
      <c r="G19" s="176">
        <f>-F19*'Labor '!$F$24*'Labor '!$F$25*shifts</f>
        <v>-500</v>
      </c>
      <c r="H19" s="56"/>
      <c r="I19" s="56"/>
      <c r="J19" s="73"/>
      <c r="K19" s="47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8"/>
      <c r="W19" s="48"/>
      <c r="X19" s="48"/>
      <c r="Y19" s="48"/>
      <c r="Z19" s="48"/>
      <c r="AA19" s="48"/>
      <c r="AB19" s="48"/>
      <c r="AC19" s="48"/>
    </row>
    <row r="20" spans="1:29" ht="19.5" thickBot="1">
      <c r="A20" s="47"/>
      <c r="B20" s="72"/>
      <c r="C20" s="47"/>
      <c r="D20" s="47"/>
      <c r="E20" s="47" t="s">
        <v>69</v>
      </c>
      <c r="F20" s="194">
        <v>0.01</v>
      </c>
      <c r="G20" s="177">
        <f>-F20*'Labor '!$F$23*'Labor '!$F$24*'Labor '!$F$25*shifts</f>
        <v>-40</v>
      </c>
      <c r="H20" s="56"/>
      <c r="I20" s="56"/>
      <c r="J20" s="73"/>
      <c r="K20" s="47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8"/>
      <c r="W20" s="48"/>
      <c r="X20" s="48"/>
      <c r="Y20" s="48"/>
      <c r="Z20" s="48"/>
      <c r="AA20" s="48"/>
      <c r="AB20" s="48"/>
      <c r="AC20" s="48"/>
    </row>
    <row r="21" spans="1:29" ht="19.5" customHeight="1" thickBot="1">
      <c r="A21" s="47"/>
      <c r="B21" s="72"/>
      <c r="C21" s="47"/>
      <c r="D21" s="47"/>
      <c r="E21" s="47" t="s">
        <v>74</v>
      </c>
      <c r="F21" s="99"/>
      <c r="G21" s="175">
        <v>0</v>
      </c>
      <c r="H21" s="117"/>
      <c r="I21" s="117" t="s">
        <v>0</v>
      </c>
      <c r="J21" s="73"/>
      <c r="K21" s="47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8"/>
      <c r="W21" s="48"/>
      <c r="X21" s="48"/>
      <c r="Y21" s="48"/>
      <c r="Z21" s="48"/>
      <c r="AA21" s="48"/>
      <c r="AB21" s="48"/>
      <c r="AC21" s="48"/>
    </row>
    <row r="22" spans="1:29" s="18" customFormat="1" ht="19.5" customHeight="1" thickBot="1">
      <c r="A22" s="59"/>
      <c r="B22" s="112"/>
      <c r="C22" s="47"/>
      <c r="D22" s="47"/>
      <c r="E22" s="47" t="s">
        <v>75</v>
      </c>
      <c r="F22" s="62"/>
      <c r="G22" s="174">
        <f>SUM(G18:G21)</f>
        <v>3460</v>
      </c>
      <c r="H22" s="62"/>
      <c r="I22" s="36"/>
      <c r="J22" s="119"/>
      <c r="K22" s="59"/>
      <c r="L22" s="65"/>
      <c r="M22" s="40"/>
      <c r="N22" s="40"/>
      <c r="O22" s="40"/>
      <c r="P22" s="40"/>
      <c r="Q22" s="40"/>
      <c r="R22" s="40"/>
      <c r="S22" s="40"/>
      <c r="T22" s="40"/>
      <c r="U22" s="40"/>
      <c r="V22" s="108"/>
      <c r="W22" s="108"/>
      <c r="X22" s="108"/>
      <c r="Y22" s="108"/>
      <c r="Z22" s="108"/>
      <c r="AA22" s="108"/>
      <c r="AB22" s="108"/>
      <c r="AC22" s="108"/>
    </row>
    <row r="23" spans="1:29" ht="24" thickBot="1">
      <c r="A23" s="47"/>
      <c r="B23" s="72"/>
      <c r="C23" s="99"/>
      <c r="D23" s="99"/>
      <c r="E23" s="99"/>
      <c r="F23" s="99"/>
      <c r="G23" s="98"/>
      <c r="H23" s="117"/>
      <c r="I23" s="117"/>
      <c r="J23" s="73"/>
      <c r="K23" s="47"/>
      <c r="L23" s="65"/>
      <c r="M23" s="40"/>
      <c r="N23" s="40"/>
      <c r="O23" s="40"/>
      <c r="P23" s="40"/>
      <c r="Q23" s="40"/>
      <c r="R23" s="40"/>
      <c r="S23" s="40"/>
      <c r="T23" s="40"/>
      <c r="U23" s="40"/>
      <c r="V23" s="48"/>
      <c r="W23" s="48"/>
      <c r="X23" s="48"/>
      <c r="Y23" s="48"/>
      <c r="Z23" s="48"/>
      <c r="AA23" s="48"/>
      <c r="AB23" s="48"/>
      <c r="AC23" s="48"/>
    </row>
    <row r="24" spans="1:29" s="18" customFormat="1" ht="27" thickBot="1">
      <c r="A24" s="59"/>
      <c r="B24" s="112"/>
      <c r="C24" s="62" t="s">
        <v>72</v>
      </c>
      <c r="D24" s="62"/>
      <c r="E24" s="62"/>
      <c r="F24" s="62"/>
      <c r="G24" s="98"/>
      <c r="H24" s="118"/>
      <c r="I24" s="178">
        <f>Robotic_Production-Current_Production</f>
        <v>115200</v>
      </c>
      <c r="J24" s="119"/>
      <c r="K24" s="59"/>
      <c r="L24" s="65"/>
      <c r="M24" s="40"/>
      <c r="N24" s="40"/>
      <c r="O24" s="40"/>
      <c r="P24" s="40"/>
      <c r="Q24" s="40"/>
      <c r="R24" s="40"/>
      <c r="S24" s="40"/>
      <c r="T24" s="40"/>
      <c r="U24" s="40"/>
      <c r="V24" s="108"/>
      <c r="W24" s="108"/>
      <c r="X24" s="108"/>
      <c r="Y24" s="108"/>
      <c r="Z24" s="108"/>
      <c r="AA24" s="108"/>
      <c r="AB24" s="108"/>
      <c r="AC24" s="108"/>
    </row>
    <row r="25" spans="1:29" ht="19.5" thickBot="1">
      <c r="A25" s="47"/>
      <c r="B25" s="72"/>
      <c r="C25" s="47"/>
      <c r="D25" s="47" t="s">
        <v>0</v>
      </c>
      <c r="E25" s="47" t="s">
        <v>134</v>
      </c>
      <c r="F25" s="47"/>
      <c r="G25" s="212">
        <v>1</v>
      </c>
      <c r="H25" s="56"/>
      <c r="I25" s="56"/>
      <c r="J25" s="73"/>
      <c r="K25" s="47"/>
      <c r="L25" s="65"/>
      <c r="M25" s="40"/>
      <c r="N25" s="40"/>
      <c r="O25" s="40"/>
      <c r="P25" s="40"/>
      <c r="Q25" s="40"/>
      <c r="R25" s="40"/>
      <c r="S25" s="40"/>
      <c r="T25" s="40"/>
      <c r="U25" s="40"/>
      <c r="V25" s="48"/>
      <c r="W25" s="48"/>
      <c r="X25" s="48"/>
      <c r="Y25" s="48"/>
      <c r="Z25" s="48"/>
      <c r="AA25" s="48"/>
      <c r="AB25" s="48"/>
      <c r="AC25" s="48"/>
    </row>
    <row r="26" spans="1:29" ht="24" thickBot="1">
      <c r="A26" s="47"/>
      <c r="B26" s="72"/>
      <c r="C26" s="99"/>
      <c r="D26" s="99"/>
      <c r="E26" s="99" t="s">
        <v>0</v>
      </c>
      <c r="F26" s="99"/>
      <c r="G26" s="98"/>
      <c r="H26" s="117"/>
      <c r="I26" s="117"/>
      <c r="J26" s="73"/>
      <c r="K26" s="47"/>
      <c r="L26" s="48"/>
      <c r="M26" s="40"/>
      <c r="N26" s="40"/>
      <c r="O26" s="40"/>
      <c r="P26" s="40"/>
      <c r="Q26" s="40"/>
      <c r="R26" s="40"/>
      <c r="S26" s="40"/>
      <c r="T26" s="40"/>
      <c r="U26" s="40"/>
      <c r="V26" s="48"/>
      <c r="W26" s="48"/>
      <c r="X26" s="48"/>
      <c r="Y26" s="48"/>
      <c r="Z26" s="48"/>
      <c r="AA26" s="48"/>
      <c r="AB26" s="48"/>
      <c r="AC26" s="48"/>
    </row>
    <row r="27" spans="1:29" ht="24" thickBot="1">
      <c r="A27" s="47"/>
      <c r="B27" s="72"/>
      <c r="C27" s="62" t="s">
        <v>135</v>
      </c>
      <c r="D27" s="99"/>
      <c r="E27" s="99"/>
      <c r="F27" s="99"/>
      <c r="G27" s="98"/>
      <c r="H27" s="62"/>
      <c r="I27" s="189">
        <f>I24*G25</f>
        <v>115200</v>
      </c>
      <c r="J27" s="73"/>
      <c r="K27" s="47"/>
      <c r="L27" s="48"/>
      <c r="M27" s="40"/>
      <c r="N27" s="40"/>
      <c r="O27" s="40"/>
      <c r="P27" s="40"/>
      <c r="Q27" s="40"/>
      <c r="R27" s="40"/>
      <c r="S27" s="40"/>
      <c r="T27" s="40"/>
      <c r="U27" s="40"/>
      <c r="V27" s="48"/>
      <c r="W27" s="48"/>
      <c r="X27" s="48"/>
      <c r="Y27" s="48"/>
      <c r="Z27" s="48"/>
      <c r="AA27" s="48"/>
      <c r="AB27" s="48"/>
      <c r="AC27" s="48"/>
    </row>
    <row r="28" spans="1:29" ht="19.5" thickBot="1">
      <c r="A28" s="47"/>
      <c r="B28" s="84"/>
      <c r="C28" s="38"/>
      <c r="D28" s="38"/>
      <c r="E28" s="38"/>
      <c r="F28" s="38"/>
      <c r="G28" s="38"/>
      <c r="H28" s="38"/>
      <c r="I28" s="38"/>
      <c r="J28" s="86"/>
      <c r="K28" s="47"/>
      <c r="L28" s="48"/>
      <c r="M28" s="40"/>
      <c r="N28" s="40"/>
      <c r="O28" s="40"/>
      <c r="P28" s="40"/>
      <c r="Q28" s="40"/>
      <c r="R28" s="40"/>
      <c r="S28" s="40"/>
      <c r="T28" s="40"/>
      <c r="U28" s="40"/>
      <c r="V28" s="48"/>
      <c r="W28" s="48"/>
      <c r="X28" s="48"/>
      <c r="Y28" s="48"/>
      <c r="Z28" s="48"/>
      <c r="AA28" s="48"/>
      <c r="AB28" s="48"/>
      <c r="AC28" s="48"/>
    </row>
    <row r="29" spans="1:29" ht="18.75">
      <c r="A29" s="47"/>
      <c r="B29" s="47"/>
      <c r="C29" s="40"/>
      <c r="D29" s="40"/>
      <c r="E29" s="40"/>
      <c r="F29" s="40"/>
      <c r="G29" s="40"/>
      <c r="H29" s="40"/>
      <c r="I29" s="40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18.75">
      <c r="A30" s="47"/>
      <c r="B30" s="47"/>
      <c r="C30" s="40"/>
      <c r="D30" s="40"/>
      <c r="E30" s="40"/>
      <c r="F30" s="40"/>
      <c r="G30" s="40"/>
      <c r="H30" s="40"/>
      <c r="I30" s="40"/>
      <c r="J30" s="47"/>
      <c r="K30" s="47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1:29" ht="18.75">
      <c r="A31" s="47"/>
      <c r="B31" s="47"/>
      <c r="C31" s="40"/>
      <c r="D31" s="40"/>
      <c r="E31" s="40"/>
      <c r="F31" s="40"/>
      <c r="G31" s="40"/>
      <c r="H31" s="40"/>
      <c r="I31" s="40"/>
      <c r="J31" s="47"/>
      <c r="K31" s="47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1:29" s="20" customFormat="1" ht="30">
      <c r="A32" s="191"/>
      <c r="B32" s="191"/>
      <c r="C32" s="40"/>
      <c r="D32" s="40"/>
      <c r="E32" s="40"/>
      <c r="F32" s="40"/>
      <c r="G32" s="40"/>
      <c r="H32" s="40"/>
      <c r="I32" s="40"/>
      <c r="J32" s="191"/>
      <c r="K32" s="191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</row>
    <row r="33" spans="1:29" ht="18.75">
      <c r="A33" s="47"/>
      <c r="B33" s="47"/>
      <c r="C33" s="40"/>
      <c r="D33" s="40"/>
      <c r="E33" s="40"/>
      <c r="F33" s="40"/>
      <c r="G33" s="40"/>
      <c r="H33" s="40"/>
      <c r="I33" s="40"/>
      <c r="J33" s="47"/>
      <c r="K33" s="47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29" s="20" customFormat="1" ht="30">
      <c r="A34" s="191"/>
      <c r="B34" s="191"/>
      <c r="C34" s="40"/>
      <c r="D34" s="40"/>
      <c r="E34" s="40"/>
      <c r="F34" s="40"/>
      <c r="G34" s="40"/>
      <c r="H34" s="40"/>
      <c r="I34" s="40"/>
      <c r="J34" s="191"/>
      <c r="K34" s="191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</row>
    <row r="35" spans="1:29" ht="18.75">
      <c r="A35" s="47"/>
      <c r="B35" s="47"/>
      <c r="C35" s="40"/>
      <c r="D35" s="40"/>
      <c r="E35" s="40"/>
      <c r="F35" s="40"/>
      <c r="G35" s="40"/>
      <c r="H35" s="40"/>
      <c r="I35" s="40"/>
      <c r="J35" s="47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29" ht="18.75">
      <c r="A36" s="47"/>
      <c r="B36" s="47"/>
      <c r="C36" s="47"/>
      <c r="D36" s="47"/>
      <c r="E36" s="47" t="s">
        <v>0</v>
      </c>
      <c r="F36" s="47"/>
      <c r="G36" s="36"/>
      <c r="H36" s="47"/>
      <c r="I36" s="47" t="s">
        <v>0</v>
      </c>
      <c r="J36" s="47"/>
      <c r="K36" s="47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1:29" ht="18.75">
      <c r="A37" s="47"/>
      <c r="B37" s="47"/>
      <c r="C37" s="47"/>
      <c r="D37" s="47"/>
      <c r="E37" s="47" t="s">
        <v>0</v>
      </c>
      <c r="F37" s="47"/>
      <c r="G37" s="36"/>
      <c r="H37" s="47"/>
      <c r="I37" s="47"/>
      <c r="J37" s="47"/>
      <c r="K37" s="47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2:29" ht="18.75">
      <c r="B38" s="48"/>
      <c r="C38" s="48"/>
      <c r="D38" s="48"/>
      <c r="E38" s="48"/>
      <c r="F38" s="48"/>
      <c r="G38" s="40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2:29" ht="18.75">
      <c r="B39" s="48"/>
      <c r="C39" s="48"/>
      <c r="D39" s="48"/>
      <c r="E39" s="48"/>
      <c r="F39" s="48"/>
      <c r="G39" s="40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2:29" ht="18.75">
      <c r="B40" s="48"/>
      <c r="C40" s="48"/>
      <c r="D40" s="48"/>
      <c r="E40" s="48"/>
      <c r="F40" s="48"/>
      <c r="G40" s="40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</row>
    <row r="41" spans="2:29" ht="18.75">
      <c r="B41" s="48"/>
      <c r="C41" s="48"/>
      <c r="D41" s="48"/>
      <c r="E41" s="48"/>
      <c r="F41" s="48"/>
      <c r="G41" s="40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2:29" ht="18.75">
      <c r="B42" s="48"/>
      <c r="C42" s="48"/>
      <c r="D42" s="48"/>
      <c r="E42" s="48"/>
      <c r="F42" s="48"/>
      <c r="G42" s="40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2:29" ht="18.75">
      <c r="B43" s="48"/>
      <c r="C43" s="48"/>
      <c r="D43" s="48"/>
      <c r="E43" s="48"/>
      <c r="F43" s="48"/>
      <c r="G43" s="40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2:29" ht="18.75">
      <c r="B44" s="48"/>
      <c r="C44" s="48"/>
      <c r="D44" s="48"/>
      <c r="E44" s="48"/>
      <c r="F44" s="48"/>
      <c r="G44" s="40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2:29" ht="18.75">
      <c r="B45" s="48"/>
      <c r="C45" s="48"/>
      <c r="D45" s="48"/>
      <c r="E45" s="48"/>
      <c r="F45" s="48"/>
      <c r="G45" s="4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6" spans="2:29" ht="18.75">
      <c r="B46" s="48"/>
      <c r="C46" s="48"/>
      <c r="D46" s="48"/>
      <c r="E46" s="48"/>
      <c r="F46" s="48"/>
      <c r="G46" s="40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2:29" ht="18.75">
      <c r="B47" s="48"/>
      <c r="C47" s="48"/>
      <c r="D47" s="48"/>
      <c r="E47" s="48"/>
      <c r="F47" s="48"/>
      <c r="G47" s="40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2:29" ht="18.75">
      <c r="B48" s="48"/>
      <c r="C48" s="48"/>
      <c r="D48" s="48"/>
      <c r="E48" s="48"/>
      <c r="F48" s="48"/>
      <c r="G48" s="40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2:29" ht="18.75">
      <c r="B49" s="48"/>
      <c r="C49" s="48"/>
      <c r="D49" s="48"/>
      <c r="E49" s="48"/>
      <c r="F49" s="48"/>
      <c r="G49" s="4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</row>
    <row r="50" spans="2:29" ht="18.75">
      <c r="B50" s="48"/>
      <c r="C50" s="48"/>
      <c r="D50" s="48"/>
      <c r="E50" s="48"/>
      <c r="F50" s="48"/>
      <c r="G50" s="4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2:29" ht="18.75">
      <c r="B51" s="48"/>
      <c r="C51" s="48"/>
      <c r="D51" s="48"/>
      <c r="E51" s="48"/>
      <c r="F51" s="48"/>
      <c r="G51" s="40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2:29" ht="18.75">
      <c r="B52" s="48"/>
      <c r="C52" s="48"/>
      <c r="D52" s="48"/>
      <c r="E52" s="48"/>
      <c r="F52" s="48"/>
      <c r="G52" s="4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  <row r="53" spans="2:29" ht="18.75">
      <c r="B53" s="48"/>
      <c r="C53" s="48"/>
      <c r="D53" s="48"/>
      <c r="E53" s="48"/>
      <c r="F53" s="48"/>
      <c r="G53" s="40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2:29" ht="18.75">
      <c r="B54" s="48"/>
      <c r="C54" s="48"/>
      <c r="D54" s="48"/>
      <c r="E54" s="48"/>
      <c r="F54" s="48"/>
      <c r="G54" s="40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2:29" ht="18.75">
      <c r="B55" s="48"/>
      <c r="C55" s="48"/>
      <c r="D55" s="48"/>
      <c r="E55" s="48"/>
      <c r="F55" s="48"/>
      <c r="G55" s="40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spans="2:29" ht="18.75">
      <c r="B56" s="48"/>
      <c r="C56" s="48"/>
      <c r="D56" s="48"/>
      <c r="E56" s="48"/>
      <c r="F56" s="48"/>
      <c r="G56" s="40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  <row r="57" spans="2:29" ht="18.75">
      <c r="B57" s="48"/>
      <c r="C57" s="48"/>
      <c r="D57" s="48"/>
      <c r="E57" s="48"/>
      <c r="F57" s="48"/>
      <c r="G57" s="40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</row>
    <row r="58" spans="2:29" ht="18.75">
      <c r="B58" s="48"/>
      <c r="C58" s="48"/>
      <c r="D58" s="48"/>
      <c r="E58" s="48"/>
      <c r="F58" s="48"/>
      <c r="G58" s="40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2:29" ht="18.75">
      <c r="B59" s="48"/>
      <c r="C59" s="48"/>
      <c r="D59" s="48"/>
      <c r="E59" s="48"/>
      <c r="F59" s="48"/>
      <c r="G59" s="40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2:29" ht="18.75">
      <c r="B60" s="48"/>
      <c r="C60" s="48"/>
      <c r="D60" s="48"/>
      <c r="E60" s="48"/>
      <c r="F60" s="48"/>
      <c r="G60" s="4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2:29" ht="18.75">
      <c r="B61" s="48"/>
      <c r="C61" s="48"/>
      <c r="D61" s="48"/>
      <c r="E61" s="48"/>
      <c r="F61" s="48"/>
      <c r="G61" s="40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2:29" ht="18.75">
      <c r="B62" s="48"/>
      <c r="C62" s="48"/>
      <c r="D62" s="48"/>
      <c r="E62" s="48"/>
      <c r="F62" s="48"/>
      <c r="G62" s="40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2:29" ht="18.75">
      <c r="B63" s="48"/>
      <c r="C63" s="48"/>
      <c r="D63" s="48"/>
      <c r="E63" s="48"/>
      <c r="F63" s="48"/>
      <c r="G63" s="40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2:29" ht="18.75">
      <c r="B64" s="48"/>
      <c r="C64" s="48"/>
      <c r="D64" s="48"/>
      <c r="E64" s="48"/>
      <c r="F64" s="48"/>
      <c r="G64" s="40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2:29" ht="18.75">
      <c r="B65" s="48"/>
      <c r="C65" s="48"/>
      <c r="D65" s="48"/>
      <c r="E65" s="48"/>
      <c r="F65" s="48"/>
      <c r="G65" s="40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2:29" ht="18.75">
      <c r="B66" s="48"/>
      <c r="C66" s="48"/>
      <c r="D66" s="48"/>
      <c r="E66" s="48"/>
      <c r="F66" s="48"/>
      <c r="G66" s="40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2:29" ht="18.75">
      <c r="B67" s="48"/>
      <c r="C67" s="48"/>
      <c r="D67" s="48"/>
      <c r="E67" s="48"/>
      <c r="F67" s="48"/>
      <c r="G67" s="40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2:29" ht="18.75">
      <c r="B68" s="48"/>
      <c r="C68" s="48"/>
      <c r="D68" s="48"/>
      <c r="E68" s="48"/>
      <c r="F68" s="48"/>
      <c r="G68" s="40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  <row r="69" spans="2:29" ht="18.75">
      <c r="B69" s="48"/>
      <c r="C69" s="48"/>
      <c r="D69" s="48"/>
      <c r="E69" s="48"/>
      <c r="F69" s="48"/>
      <c r="G69" s="40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</row>
    <row r="70" spans="2:29" ht="18.75">
      <c r="B70" s="48"/>
      <c r="C70" s="48"/>
      <c r="D70" s="48"/>
      <c r="E70" s="48"/>
      <c r="F70" s="48"/>
      <c r="G70" s="40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</row>
    <row r="71" spans="2:29" ht="18.75">
      <c r="B71" s="48"/>
      <c r="C71" s="48"/>
      <c r="D71" s="48"/>
      <c r="E71" s="48"/>
      <c r="F71" s="48"/>
      <c r="G71" s="40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</row>
    <row r="72" spans="2:29" ht="18.75">
      <c r="B72" s="48"/>
      <c r="C72" s="48"/>
      <c r="D72" s="48"/>
      <c r="E72" s="48"/>
      <c r="F72" s="48"/>
      <c r="G72" s="40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</row>
    <row r="73" spans="2:29" ht="18.75">
      <c r="B73" s="48"/>
      <c r="C73" s="48"/>
      <c r="D73" s="48"/>
      <c r="E73" s="48"/>
      <c r="F73" s="48"/>
      <c r="G73" s="40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</row>
    <row r="74" spans="2:29" ht="18.75">
      <c r="B74" s="48"/>
      <c r="C74" s="48"/>
      <c r="D74" s="48"/>
      <c r="E74" s="48"/>
      <c r="F74" s="48"/>
      <c r="G74" s="40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</row>
    <row r="75" spans="2:29" ht="18.75">
      <c r="B75" s="48"/>
      <c r="C75" s="48"/>
      <c r="D75" s="48"/>
      <c r="E75" s="48"/>
      <c r="F75" s="48"/>
      <c r="G75" s="40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</row>
    <row r="76" spans="2:29" ht="18.75">
      <c r="B76" s="48"/>
      <c r="C76" s="48"/>
      <c r="D76" s="48"/>
      <c r="E76" s="48"/>
      <c r="F76" s="48"/>
      <c r="G76" s="40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</row>
  </sheetData>
  <mergeCells count="2">
    <mergeCell ref="C6:I6"/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89" r:id="rId2"/>
  <headerFooter alignWithMargins="0">
    <oddHeader>&amp;C&amp;"Arial,Bold"&amp;18Application Description</oddHeader>
    <oddFooter>&amp;L&amp;"Arial,Bold"&amp;10Proposal 10xxxx
 &amp;C&amp;"Arial,Bold"&amp;10Page 4 of 9&amp;"Times New Roman,Regular"
The information contained herein is proprietary and confidential, and should not be shared outside "nickname"&amp;R&amp;"Arial,Bold"&amp;10&amp;D -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zoomScale="71" zoomScaleNormal="71" workbookViewId="0" topLeftCell="A1">
      <pane ySplit="1" topLeftCell="BM2" activePane="bottomLeft" state="frozen"/>
      <selection pane="topLeft" activeCell="E27" sqref="E27"/>
      <selection pane="bottomLeft" activeCell="E15" sqref="E15"/>
    </sheetView>
  </sheetViews>
  <sheetFormatPr defaultColWidth="8.88671875" defaultRowHeight="18.75"/>
  <cols>
    <col min="1" max="1" width="2.77734375" style="48" customWidth="1"/>
    <col min="2" max="2" width="2.77734375" style="13" customWidth="1"/>
    <col min="3" max="3" width="6.6640625" style="13" customWidth="1"/>
    <col min="4" max="4" width="1.66796875" style="13" customWidth="1"/>
    <col min="5" max="5" width="59.3359375" style="13" customWidth="1"/>
    <col min="6" max="6" width="9.21484375" style="13" customWidth="1"/>
    <col min="7" max="7" width="10.4453125" style="0" customWidth="1"/>
    <col min="8" max="8" width="2.77734375" style="13" customWidth="1"/>
    <col min="9" max="9" width="17.6640625" style="13" customWidth="1"/>
    <col min="10" max="11" width="2.77734375" style="13" customWidth="1"/>
    <col min="12" max="13" width="8.88671875" style="13" customWidth="1"/>
    <col min="14" max="14" width="44.88671875" style="13" customWidth="1"/>
    <col min="15" max="16384" width="8.88671875" style="13" customWidth="1"/>
  </cols>
  <sheetData>
    <row r="1" spans="1:11" s="48" customFormat="1" ht="25.5" thickBot="1">
      <c r="A1" s="319" t="s">
        <v>117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21" s="48" customFormat="1" ht="18" customHeight="1" thickBot="1">
      <c r="A2" s="47"/>
      <c r="B2" s="47"/>
      <c r="C2" s="47"/>
      <c r="D2" s="47"/>
      <c r="E2" s="47"/>
      <c r="F2" s="47"/>
      <c r="G2" s="36"/>
      <c r="H2" s="47"/>
      <c r="I2" s="47"/>
      <c r="J2" s="47"/>
      <c r="K2" s="47"/>
      <c r="L2" s="190"/>
      <c r="M2" s="40"/>
      <c r="N2" s="40"/>
      <c r="O2" s="40"/>
      <c r="P2" s="40"/>
      <c r="Q2" s="40"/>
      <c r="R2" s="40"/>
      <c r="S2" s="40"/>
      <c r="T2" s="40"/>
      <c r="U2" s="40"/>
    </row>
    <row r="3" spans="1:29" s="16" customFormat="1" ht="18.75">
      <c r="A3" s="47"/>
      <c r="B3" s="70"/>
      <c r="C3" s="46"/>
      <c r="D3" s="46"/>
      <c r="E3" s="46"/>
      <c r="F3" s="46"/>
      <c r="G3" s="46"/>
      <c r="H3" s="46"/>
      <c r="I3" s="46"/>
      <c r="J3" s="71"/>
      <c r="K3" s="47"/>
      <c r="L3" s="65"/>
      <c r="M3" s="40"/>
      <c r="N3" s="40"/>
      <c r="O3" s="40"/>
      <c r="P3" s="40"/>
      <c r="Q3" s="40"/>
      <c r="R3" s="40"/>
      <c r="S3" s="40"/>
      <c r="T3" s="40"/>
      <c r="U3" s="40"/>
      <c r="V3" s="47"/>
      <c r="W3" s="47"/>
      <c r="X3" s="47"/>
      <c r="Y3" s="47"/>
      <c r="Z3" s="47"/>
      <c r="AA3" s="47"/>
      <c r="AB3" s="47"/>
      <c r="AC3" s="47"/>
    </row>
    <row r="4" spans="1:29" s="16" customFormat="1" ht="18.75">
      <c r="A4" s="47"/>
      <c r="B4" s="72"/>
      <c r="C4" s="214"/>
      <c r="D4" s="47"/>
      <c r="E4" s="47"/>
      <c r="F4" s="47"/>
      <c r="G4" s="47"/>
      <c r="H4" s="47"/>
      <c r="I4" s="47"/>
      <c r="J4" s="73"/>
      <c r="K4" s="47"/>
      <c r="L4" s="65"/>
      <c r="M4" s="40"/>
      <c r="N4" s="40"/>
      <c r="O4" s="40"/>
      <c r="P4" s="40"/>
      <c r="Q4" s="40"/>
      <c r="R4" s="40"/>
      <c r="S4" s="40"/>
      <c r="T4" s="40"/>
      <c r="U4" s="40"/>
      <c r="V4" s="47"/>
      <c r="W4" s="47"/>
      <c r="X4" s="47"/>
      <c r="Y4" s="47"/>
      <c r="Z4" s="47"/>
      <c r="AA4" s="47"/>
      <c r="AB4" s="47"/>
      <c r="AC4" s="47"/>
    </row>
    <row r="5" spans="1:29" s="16" customFormat="1" ht="18.75">
      <c r="A5" s="47"/>
      <c r="B5" s="72"/>
      <c r="C5" s="214"/>
      <c r="D5" s="47"/>
      <c r="E5" s="47"/>
      <c r="F5" s="47"/>
      <c r="G5" s="36"/>
      <c r="H5" s="47"/>
      <c r="I5" s="47"/>
      <c r="J5" s="73"/>
      <c r="K5" s="47"/>
      <c r="L5" s="65"/>
      <c r="M5" s="40"/>
      <c r="N5" s="40"/>
      <c r="O5" s="40"/>
      <c r="P5" s="40"/>
      <c r="Q5" s="40"/>
      <c r="R5" s="40"/>
      <c r="S5" s="40"/>
      <c r="T5" s="40"/>
      <c r="U5" s="40"/>
      <c r="V5" s="47"/>
      <c r="W5" s="47"/>
      <c r="X5" s="47"/>
      <c r="Y5" s="47"/>
      <c r="Z5" s="47"/>
      <c r="AA5" s="47"/>
      <c r="AB5" s="47"/>
      <c r="AC5" s="47"/>
    </row>
    <row r="6" spans="1:29" ht="34.5">
      <c r="A6" s="47"/>
      <c r="B6" s="72" t="s">
        <v>0</v>
      </c>
      <c r="C6" s="318" t="s">
        <v>77</v>
      </c>
      <c r="D6" s="318"/>
      <c r="E6" s="318"/>
      <c r="F6" s="318"/>
      <c r="G6" s="318"/>
      <c r="H6" s="318"/>
      <c r="I6" s="318"/>
      <c r="J6" s="73"/>
      <c r="K6" s="47"/>
      <c r="L6" s="65"/>
      <c r="M6" s="40"/>
      <c r="N6" s="40"/>
      <c r="O6" s="40"/>
      <c r="P6" s="40"/>
      <c r="Q6" s="40"/>
      <c r="R6" s="40"/>
      <c r="S6" s="40"/>
      <c r="T6" s="40"/>
      <c r="U6" s="40"/>
      <c r="V6" s="48"/>
      <c r="W6" s="48"/>
      <c r="X6" s="48"/>
      <c r="Y6" s="48"/>
      <c r="Z6" s="48"/>
      <c r="AA6" s="48"/>
      <c r="AB6" s="48"/>
      <c r="AC6" s="48"/>
    </row>
    <row r="7" spans="1:29" ht="19.5" thickBot="1">
      <c r="A7" s="47"/>
      <c r="B7" s="72"/>
      <c r="C7" s="47" t="s">
        <v>0</v>
      </c>
      <c r="D7" s="47"/>
      <c r="E7" s="47" t="s">
        <v>0</v>
      </c>
      <c r="F7" s="47"/>
      <c r="G7" s="36"/>
      <c r="H7" s="47"/>
      <c r="I7" s="47" t="s">
        <v>0</v>
      </c>
      <c r="J7" s="73"/>
      <c r="K7" s="47"/>
      <c r="L7" s="65"/>
      <c r="M7" s="40"/>
      <c r="N7" s="40"/>
      <c r="O7" s="40"/>
      <c r="P7" s="40"/>
      <c r="Q7" s="40"/>
      <c r="R7" s="40"/>
      <c r="S7" s="40"/>
      <c r="T7" s="40"/>
      <c r="U7" s="40"/>
      <c r="V7" s="48"/>
      <c r="W7" s="48"/>
      <c r="X7" s="48"/>
      <c r="Y7" s="48"/>
      <c r="Z7" s="48"/>
      <c r="AA7" s="48"/>
      <c r="AB7" s="48"/>
      <c r="AC7" s="48"/>
    </row>
    <row r="8" spans="1:29" s="18" customFormat="1" ht="27" thickBot="1">
      <c r="A8" s="59"/>
      <c r="B8" s="112"/>
      <c r="C8" s="62" t="s">
        <v>78</v>
      </c>
      <c r="D8" s="62"/>
      <c r="E8" s="62"/>
      <c r="F8" s="62"/>
      <c r="G8" s="36"/>
      <c r="H8" s="36"/>
      <c r="I8" s="178">
        <f>ROUNDUP(G9*G10,0)</f>
        <v>167</v>
      </c>
      <c r="J8" s="119"/>
      <c r="K8" s="59"/>
      <c r="L8" s="65"/>
      <c r="M8" s="197"/>
      <c r="N8" s="40"/>
      <c r="O8" s="40"/>
      <c r="P8" s="40"/>
      <c r="Q8" s="40"/>
      <c r="R8" s="40"/>
      <c r="S8" s="40"/>
      <c r="T8" s="40"/>
      <c r="U8" s="40"/>
      <c r="V8" s="108"/>
      <c r="W8" s="108"/>
      <c r="X8" s="108"/>
      <c r="Y8" s="108"/>
      <c r="Z8" s="108"/>
      <c r="AA8" s="108"/>
      <c r="AB8" s="108"/>
      <c r="AC8" s="108"/>
    </row>
    <row r="9" spans="1:29" ht="19.5" thickBot="1">
      <c r="A9" s="47"/>
      <c r="B9" s="72"/>
      <c r="C9" s="47"/>
      <c r="D9" s="47"/>
      <c r="E9" s="47" t="s">
        <v>79</v>
      </c>
      <c r="F9" s="47"/>
      <c r="G9" s="195">
        <v>0.05</v>
      </c>
      <c r="H9" s="56"/>
      <c r="I9" s="56"/>
      <c r="J9" s="73"/>
      <c r="K9" s="47"/>
      <c r="L9" s="65"/>
      <c r="M9" s="197"/>
      <c r="N9" s="40"/>
      <c r="O9" s="40"/>
      <c r="P9" s="40"/>
      <c r="Q9" s="40"/>
      <c r="R9" s="40"/>
      <c r="S9" s="40"/>
      <c r="T9" s="40"/>
      <c r="U9" s="40"/>
      <c r="V9" s="48"/>
      <c r="W9" s="48"/>
      <c r="X9" s="48"/>
      <c r="Y9" s="48"/>
      <c r="Z9" s="48"/>
      <c r="AA9" s="48"/>
      <c r="AB9" s="48"/>
      <c r="AC9" s="48"/>
    </row>
    <row r="10" spans="1:29" ht="19.5" thickBot="1">
      <c r="A10" s="47"/>
      <c r="B10" s="72"/>
      <c r="C10" s="47"/>
      <c r="D10" s="47"/>
      <c r="E10" s="47" t="s">
        <v>80</v>
      </c>
      <c r="F10" s="47"/>
      <c r="G10" s="196">
        <f>Ann_Prod_Hrs</f>
        <v>3340</v>
      </c>
      <c r="H10" s="56"/>
      <c r="I10" s="56"/>
      <c r="J10" s="73"/>
      <c r="K10" s="47"/>
      <c r="L10" s="65"/>
      <c r="M10" s="197"/>
      <c r="N10" s="40"/>
      <c r="O10" s="40"/>
      <c r="P10" s="40"/>
      <c r="Q10" s="40"/>
      <c r="R10" s="40"/>
      <c r="S10" s="40"/>
      <c r="T10" s="40"/>
      <c r="U10" s="40"/>
      <c r="V10" s="48"/>
      <c r="W10" s="48"/>
      <c r="X10" s="48"/>
      <c r="Y10" s="48"/>
      <c r="Z10" s="48"/>
      <c r="AA10" s="48"/>
      <c r="AB10" s="48"/>
      <c r="AC10" s="48"/>
    </row>
    <row r="11" spans="1:29" ht="24" thickBot="1">
      <c r="A11" s="47"/>
      <c r="B11" s="72"/>
      <c r="C11" s="99"/>
      <c r="D11" s="99"/>
      <c r="E11" s="99"/>
      <c r="F11" s="99"/>
      <c r="G11" s="98"/>
      <c r="H11" s="116"/>
      <c r="I11" s="116"/>
      <c r="J11" s="73"/>
      <c r="K11" s="47"/>
      <c r="L11" s="65"/>
      <c r="M11" s="197"/>
      <c r="N11" s="40"/>
      <c r="O11" s="40"/>
      <c r="P11" s="40"/>
      <c r="Q11" s="40"/>
      <c r="R11" s="40"/>
      <c r="S11" s="40"/>
      <c r="T11" s="40"/>
      <c r="U11" s="40"/>
      <c r="V11" s="48"/>
      <c r="W11" s="48"/>
      <c r="X11" s="48"/>
      <c r="Y11" s="48"/>
      <c r="Z11" s="48"/>
      <c r="AA11" s="48"/>
      <c r="AB11" s="48"/>
      <c r="AC11" s="48"/>
    </row>
    <row r="12" spans="1:29" s="18" customFormat="1" ht="27" thickBot="1">
      <c r="A12" s="59"/>
      <c r="B12" s="112"/>
      <c r="C12" s="62" t="s">
        <v>152</v>
      </c>
      <c r="D12" s="62"/>
      <c r="E12" s="62"/>
      <c r="F12" s="62"/>
      <c r="G12" s="98"/>
      <c r="H12" s="62"/>
      <c r="I12" s="178">
        <f>ROUNDUP(G13*G14,0)</f>
        <v>35</v>
      </c>
      <c r="J12" s="119"/>
      <c r="K12" s="59"/>
      <c r="L12" s="65"/>
      <c r="M12" s="197"/>
      <c r="N12" s="40"/>
      <c r="O12" s="40"/>
      <c r="P12" s="40"/>
      <c r="Q12" s="40"/>
      <c r="R12" s="40"/>
      <c r="S12" s="40"/>
      <c r="T12" s="40"/>
      <c r="U12" s="40"/>
      <c r="V12" s="108"/>
      <c r="W12" s="108"/>
      <c r="X12" s="108"/>
      <c r="Y12" s="108"/>
      <c r="Z12" s="108"/>
      <c r="AA12" s="108"/>
      <c r="AB12" s="108"/>
      <c r="AC12" s="108"/>
    </row>
    <row r="13" spans="1:29" ht="19.5" thickBot="1">
      <c r="A13" s="47"/>
      <c r="B13" s="72"/>
      <c r="C13" s="47"/>
      <c r="D13" s="47"/>
      <c r="E13" s="47" t="s">
        <v>79</v>
      </c>
      <c r="F13" s="47"/>
      <c r="G13" s="195">
        <v>0.01</v>
      </c>
      <c r="H13" s="56"/>
      <c r="I13" s="56"/>
      <c r="J13" s="73"/>
      <c r="K13" s="47"/>
      <c r="L13" s="65"/>
      <c r="M13" s="197"/>
      <c r="N13" s="40"/>
      <c r="O13" s="40"/>
      <c r="P13" s="40"/>
      <c r="Q13" s="40"/>
      <c r="R13" s="40"/>
      <c r="S13" s="40"/>
      <c r="T13" s="40"/>
      <c r="U13" s="40"/>
      <c r="V13" s="48"/>
      <c r="W13" s="48"/>
      <c r="X13" s="48"/>
      <c r="Y13" s="48"/>
      <c r="Z13" s="48"/>
      <c r="AA13" s="48"/>
      <c r="AB13" s="48"/>
      <c r="AC13" s="48"/>
    </row>
    <row r="14" spans="1:29" ht="19.5" thickBot="1">
      <c r="A14" s="47"/>
      <c r="B14" s="72"/>
      <c r="C14" s="47"/>
      <c r="D14" s="47"/>
      <c r="E14" s="47" t="s">
        <v>159</v>
      </c>
      <c r="F14" s="47"/>
      <c r="G14" s="196">
        <f>'Production Increase'!G22</f>
        <v>3460</v>
      </c>
      <c r="H14" s="56"/>
      <c r="I14" s="56"/>
      <c r="J14" s="73"/>
      <c r="K14" s="47"/>
      <c r="L14" s="65"/>
      <c r="M14" s="197"/>
      <c r="N14" s="40"/>
      <c r="O14" s="40"/>
      <c r="P14" s="40"/>
      <c r="Q14" s="40"/>
      <c r="R14" s="40"/>
      <c r="S14" s="40"/>
      <c r="T14" s="40"/>
      <c r="U14" s="40"/>
      <c r="V14" s="48"/>
      <c r="W14" s="48"/>
      <c r="X14" s="48"/>
      <c r="Y14" s="48"/>
      <c r="Z14" s="48"/>
      <c r="AA14" s="48"/>
      <c r="AB14" s="48"/>
      <c r="AC14" s="48"/>
    </row>
    <row r="15" spans="1:29" ht="24" thickBot="1">
      <c r="A15" s="47"/>
      <c r="B15" s="72"/>
      <c r="C15" s="99"/>
      <c r="D15" s="99"/>
      <c r="E15" s="99"/>
      <c r="F15" s="99"/>
      <c r="G15" s="98"/>
      <c r="H15" s="117"/>
      <c r="I15" s="117"/>
      <c r="J15" s="73"/>
      <c r="K15" s="47"/>
      <c r="L15" s="65"/>
      <c r="M15" s="40"/>
      <c r="N15" s="40"/>
      <c r="O15" s="40"/>
      <c r="P15" s="40"/>
      <c r="Q15" s="40"/>
      <c r="R15" s="40"/>
      <c r="S15" s="40"/>
      <c r="T15" s="40"/>
      <c r="U15" s="40"/>
      <c r="V15" s="48"/>
      <c r="W15" s="48"/>
      <c r="X15" s="48"/>
      <c r="Y15" s="48"/>
      <c r="Z15" s="48"/>
      <c r="AA15" s="48"/>
      <c r="AB15" s="48"/>
      <c r="AC15" s="48"/>
    </row>
    <row r="16" spans="1:29" s="18" customFormat="1" ht="27" thickBot="1">
      <c r="A16" s="59"/>
      <c r="B16" s="112"/>
      <c r="C16" s="62" t="s">
        <v>72</v>
      </c>
      <c r="D16" s="62"/>
      <c r="E16" s="62"/>
      <c r="F16" s="62"/>
      <c r="G16" s="98"/>
      <c r="H16" s="118"/>
      <c r="I16" s="178">
        <f>I8-I12</f>
        <v>132</v>
      </c>
      <c r="J16" s="119"/>
      <c r="K16" s="59"/>
      <c r="L16" s="65"/>
      <c r="M16" s="40"/>
      <c r="N16" s="40"/>
      <c r="O16" s="40"/>
      <c r="P16" s="40"/>
      <c r="Q16" s="40"/>
      <c r="R16" s="40"/>
      <c r="S16" s="40"/>
      <c r="T16" s="40"/>
      <c r="U16" s="40"/>
      <c r="V16" s="108"/>
      <c r="W16" s="108"/>
      <c r="X16" s="108"/>
      <c r="Y16" s="108"/>
      <c r="Z16" s="108"/>
      <c r="AA16" s="108"/>
      <c r="AB16" s="108"/>
      <c r="AC16" s="108"/>
    </row>
    <row r="17" spans="1:29" ht="19.5" thickBot="1">
      <c r="A17" s="47"/>
      <c r="B17" s="72"/>
      <c r="C17" s="47"/>
      <c r="D17" s="47" t="s">
        <v>0</v>
      </c>
      <c r="E17" s="47" t="s">
        <v>134</v>
      </c>
      <c r="F17" s="47"/>
      <c r="G17" s="192">
        <f>Unit_Profit</f>
        <v>1</v>
      </c>
      <c r="H17" s="56"/>
      <c r="I17" s="56"/>
      <c r="J17" s="73"/>
      <c r="K17" s="47"/>
      <c r="L17" s="65"/>
      <c r="M17" s="40"/>
      <c r="N17" s="40"/>
      <c r="O17" s="40"/>
      <c r="P17" s="40"/>
      <c r="Q17" s="40"/>
      <c r="R17" s="40"/>
      <c r="S17" s="40"/>
      <c r="T17" s="40"/>
      <c r="U17" s="40"/>
      <c r="V17" s="48"/>
      <c r="W17" s="48"/>
      <c r="X17" s="48"/>
      <c r="Y17" s="48"/>
      <c r="Z17" s="48"/>
      <c r="AA17" s="48"/>
      <c r="AB17" s="48"/>
      <c r="AC17" s="48"/>
    </row>
    <row r="18" spans="1:29" ht="24" thickBot="1">
      <c r="A18" s="47"/>
      <c r="B18" s="72"/>
      <c r="C18" s="99"/>
      <c r="D18" s="99"/>
      <c r="E18" s="99" t="s">
        <v>0</v>
      </c>
      <c r="F18" s="99"/>
      <c r="G18" s="98"/>
      <c r="H18" s="117"/>
      <c r="I18" s="117"/>
      <c r="J18" s="73"/>
      <c r="K18" s="47"/>
      <c r="L18" s="48"/>
      <c r="M18" s="40"/>
      <c r="N18" s="40"/>
      <c r="O18" s="40"/>
      <c r="P18" s="40"/>
      <c r="Q18" s="40"/>
      <c r="R18" s="40"/>
      <c r="S18" s="40"/>
      <c r="T18" s="40"/>
      <c r="U18" s="40"/>
      <c r="V18" s="48"/>
      <c r="W18" s="48"/>
      <c r="X18" s="48"/>
      <c r="Y18" s="48"/>
      <c r="Z18" s="48"/>
      <c r="AA18" s="48"/>
      <c r="AB18" s="48"/>
      <c r="AC18" s="48"/>
    </row>
    <row r="19" spans="1:29" ht="24" thickBot="1">
      <c r="A19" s="47"/>
      <c r="B19" s="72"/>
      <c r="C19" s="62" t="s">
        <v>77</v>
      </c>
      <c r="D19" s="99"/>
      <c r="E19" s="99"/>
      <c r="F19" s="99"/>
      <c r="G19" s="98"/>
      <c r="H19" s="62"/>
      <c r="I19" s="189">
        <f>I16*G17</f>
        <v>132</v>
      </c>
      <c r="J19" s="73"/>
      <c r="K19" s="47"/>
      <c r="L19" s="48"/>
      <c r="M19" s="40"/>
      <c r="N19" s="40"/>
      <c r="O19" s="40"/>
      <c r="P19" s="40"/>
      <c r="Q19" s="40"/>
      <c r="R19" s="40"/>
      <c r="S19" s="40"/>
      <c r="T19" s="40"/>
      <c r="U19" s="40"/>
      <c r="V19" s="48"/>
      <c r="W19" s="48"/>
      <c r="X19" s="48"/>
      <c r="Y19" s="48"/>
      <c r="Z19" s="48"/>
      <c r="AA19" s="48"/>
      <c r="AB19" s="48"/>
      <c r="AC19" s="48"/>
    </row>
    <row r="20" spans="1:29" ht="19.5" thickBot="1">
      <c r="A20" s="47"/>
      <c r="B20" s="84"/>
      <c r="C20" s="38"/>
      <c r="D20" s="38"/>
      <c r="E20" s="38"/>
      <c r="F20" s="38"/>
      <c r="G20" s="38"/>
      <c r="H20" s="38"/>
      <c r="I20" s="38"/>
      <c r="J20" s="86"/>
      <c r="K20" s="47"/>
      <c r="L20" s="48"/>
      <c r="M20" s="40"/>
      <c r="N20" s="40"/>
      <c r="O20" s="40"/>
      <c r="P20" s="40"/>
      <c r="Q20" s="40"/>
      <c r="R20" s="40"/>
      <c r="S20" s="40"/>
      <c r="T20" s="40"/>
      <c r="U20" s="40"/>
      <c r="V20" s="48"/>
      <c r="W20" s="48"/>
      <c r="X20" s="48"/>
      <c r="Y20" s="48"/>
      <c r="Z20" s="48"/>
      <c r="AA20" s="48"/>
      <c r="AB20" s="48"/>
      <c r="AC20" s="48"/>
    </row>
    <row r="21" spans="1:29" ht="18.75">
      <c r="A21" s="47"/>
      <c r="B21" s="47"/>
      <c r="C21" s="40"/>
      <c r="D21" s="40"/>
      <c r="E21" s="40"/>
      <c r="F21" s="40"/>
      <c r="G21" s="40"/>
      <c r="H21" s="40"/>
      <c r="I21" s="40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29" ht="18.75">
      <c r="A22" s="47"/>
      <c r="B22" s="47"/>
      <c r="C22" s="40"/>
      <c r="D22" s="40"/>
      <c r="E22" s="40"/>
      <c r="F22" s="40"/>
      <c r="G22" s="40"/>
      <c r="H22" s="40"/>
      <c r="I22" s="40"/>
      <c r="J22" s="47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29" ht="18.75">
      <c r="A23" s="47"/>
      <c r="B23" s="47"/>
      <c r="C23" s="40"/>
      <c r="D23" s="40"/>
      <c r="E23" s="40"/>
      <c r="F23" s="40"/>
      <c r="G23" s="40"/>
      <c r="H23" s="40"/>
      <c r="I23" s="40"/>
      <c r="J23" s="47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29" s="20" customFormat="1" ht="30">
      <c r="A24" s="191"/>
      <c r="B24" s="191"/>
      <c r="C24" s="40"/>
      <c r="D24" s="40"/>
      <c r="E24" s="40"/>
      <c r="F24" s="40"/>
      <c r="G24" s="40"/>
      <c r="H24" s="40"/>
      <c r="I24" s="40"/>
      <c r="J24" s="191"/>
      <c r="K24" s="191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ht="18.75">
      <c r="A25" s="47"/>
      <c r="B25" s="47"/>
      <c r="C25" s="40"/>
      <c r="D25" s="40"/>
      <c r="E25" s="40"/>
      <c r="F25" s="40"/>
      <c r="G25" s="40"/>
      <c r="H25" s="40"/>
      <c r="I25" s="40"/>
      <c r="J25" s="47"/>
      <c r="K25" s="47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</row>
    <row r="26" spans="1:29" s="20" customFormat="1" ht="30">
      <c r="A26" s="191"/>
      <c r="B26" s="191"/>
      <c r="C26" s="40"/>
      <c r="D26" s="40"/>
      <c r="E26" s="40"/>
      <c r="F26" s="40"/>
      <c r="G26" s="40"/>
      <c r="H26" s="40"/>
      <c r="I26" s="40"/>
      <c r="J26" s="191"/>
      <c r="K26" s="191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 ht="18.75">
      <c r="A27" s="47"/>
      <c r="B27" s="47"/>
      <c r="C27" s="40"/>
      <c r="D27" s="40"/>
      <c r="E27" s="40"/>
      <c r="F27" s="40"/>
      <c r="G27" s="40"/>
      <c r="H27" s="40"/>
      <c r="I27" s="40"/>
      <c r="J27" s="47"/>
      <c r="K27" s="47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</row>
    <row r="28" spans="1:29" ht="18.75">
      <c r="A28" s="47"/>
      <c r="B28" s="47"/>
      <c r="C28" s="47"/>
      <c r="D28" s="47"/>
      <c r="E28" s="47" t="s">
        <v>0</v>
      </c>
      <c r="F28" s="47"/>
      <c r="G28" s="36"/>
      <c r="H28" s="47"/>
      <c r="I28" s="47" t="s">
        <v>0</v>
      </c>
      <c r="J28" s="47"/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1:29" ht="18.75">
      <c r="A29" s="47"/>
      <c r="B29" s="47"/>
      <c r="C29" s="47"/>
      <c r="D29" s="47"/>
      <c r="E29" s="47" t="s">
        <v>0</v>
      </c>
      <c r="F29" s="47"/>
      <c r="G29" s="36"/>
      <c r="H29" s="47"/>
      <c r="I29" s="47"/>
      <c r="J29" s="47"/>
      <c r="K29" s="47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2:29" ht="18.75">
      <c r="B30" s="48"/>
      <c r="C30" s="48"/>
      <c r="D30" s="48"/>
      <c r="E30" s="48"/>
      <c r="F30" s="48"/>
      <c r="G30" s="4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2:29" ht="18.75">
      <c r="B31" s="48"/>
      <c r="C31" s="48"/>
      <c r="D31" s="48"/>
      <c r="E31" s="48"/>
      <c r="F31" s="48"/>
      <c r="G31" s="40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2:29" ht="18.75">
      <c r="B32" s="48"/>
      <c r="C32" s="48"/>
      <c r="D32" s="48"/>
      <c r="E32" s="48"/>
      <c r="F32" s="48"/>
      <c r="G32" s="40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2:29" ht="18.75">
      <c r="B33" s="48"/>
      <c r="C33" s="48"/>
      <c r="D33" s="48"/>
      <c r="E33" s="48"/>
      <c r="F33" s="48"/>
      <c r="G33" s="40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2:29" ht="18.75">
      <c r="B34" s="48"/>
      <c r="C34" s="48"/>
      <c r="D34" s="48"/>
      <c r="E34" s="48"/>
      <c r="F34" s="48"/>
      <c r="G34" s="40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2:29" ht="18.75">
      <c r="B35" s="48"/>
      <c r="C35" s="48"/>
      <c r="D35" s="48"/>
      <c r="E35" s="48"/>
      <c r="F35" s="48"/>
      <c r="G35" s="40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2:29" ht="18.75">
      <c r="B36" s="48"/>
      <c r="C36" s="48"/>
      <c r="D36" s="48"/>
      <c r="E36" s="48"/>
      <c r="F36" s="48"/>
      <c r="G36" s="40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2:29" ht="18.75">
      <c r="B37" s="48"/>
      <c r="C37" s="48"/>
      <c r="D37" s="48"/>
      <c r="E37" s="48"/>
      <c r="F37" s="48"/>
      <c r="G37" s="40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2:29" ht="18.75">
      <c r="B38" s="48"/>
      <c r="C38" s="48"/>
      <c r="D38" s="48"/>
      <c r="E38" s="48"/>
      <c r="F38" s="48"/>
      <c r="G38" s="40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2:29" ht="18.75">
      <c r="B39" s="48"/>
      <c r="C39" s="48"/>
      <c r="D39" s="48"/>
      <c r="E39" s="48"/>
      <c r="F39" s="48"/>
      <c r="G39" s="40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2:29" ht="18.75">
      <c r="B40" s="48"/>
      <c r="C40" s="48"/>
      <c r="D40" s="48"/>
      <c r="E40" s="48"/>
      <c r="F40" s="48"/>
      <c r="G40" s="40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</row>
    <row r="41" spans="2:29" ht="18.75">
      <c r="B41" s="48"/>
      <c r="C41" s="48"/>
      <c r="D41" s="48"/>
      <c r="E41" s="48"/>
      <c r="F41" s="48"/>
      <c r="G41" s="40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2:29" ht="18.75">
      <c r="B42" s="48"/>
      <c r="C42" s="48"/>
      <c r="D42" s="48"/>
      <c r="E42" s="48"/>
      <c r="F42" s="48"/>
      <c r="G42" s="40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2:29" ht="18.75">
      <c r="B43" s="48"/>
      <c r="C43" s="48"/>
      <c r="D43" s="48"/>
      <c r="E43" s="48"/>
      <c r="F43" s="48"/>
      <c r="G43" s="40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2:29" ht="18.75">
      <c r="B44" s="48"/>
      <c r="C44" s="48"/>
      <c r="D44" s="48"/>
      <c r="E44" s="48"/>
      <c r="F44" s="48"/>
      <c r="G44" s="40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2:29" ht="18.75">
      <c r="B45" s="48"/>
      <c r="C45" s="48"/>
      <c r="D45" s="48"/>
      <c r="E45" s="48"/>
      <c r="F45" s="48"/>
      <c r="G45" s="4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6" spans="2:29" ht="18.75">
      <c r="B46" s="48"/>
      <c r="C46" s="48"/>
      <c r="D46" s="48"/>
      <c r="E46" s="48"/>
      <c r="F46" s="48"/>
      <c r="G46" s="40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2:29" ht="18.75">
      <c r="B47" s="48"/>
      <c r="C47" s="48"/>
      <c r="D47" s="48"/>
      <c r="E47" s="48"/>
      <c r="F47" s="48"/>
      <c r="G47" s="40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2:29" ht="18.75">
      <c r="B48" s="48"/>
      <c r="C48" s="48"/>
      <c r="D48" s="48"/>
      <c r="E48" s="48"/>
      <c r="F48" s="48"/>
      <c r="G48" s="40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2:29" ht="18.75">
      <c r="B49" s="48"/>
      <c r="C49" s="48"/>
      <c r="D49" s="48"/>
      <c r="E49" s="48"/>
      <c r="F49" s="48"/>
      <c r="G49" s="4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</row>
    <row r="50" spans="2:29" ht="18.75">
      <c r="B50" s="48"/>
      <c r="C50" s="48"/>
      <c r="D50" s="48"/>
      <c r="E50" s="48"/>
      <c r="F50" s="48"/>
      <c r="G50" s="4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2:29" ht="18.75">
      <c r="B51" s="48"/>
      <c r="C51" s="48"/>
      <c r="D51" s="48"/>
      <c r="E51" s="48"/>
      <c r="F51" s="48"/>
      <c r="G51" s="40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2:29" ht="18.75">
      <c r="B52" s="48"/>
      <c r="C52" s="48"/>
      <c r="D52" s="48"/>
      <c r="E52" s="48"/>
      <c r="F52" s="48"/>
      <c r="G52" s="4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  <row r="53" spans="2:29" ht="18.75">
      <c r="B53" s="48"/>
      <c r="C53" s="48"/>
      <c r="D53" s="48"/>
      <c r="E53" s="48"/>
      <c r="F53" s="48"/>
      <c r="G53" s="40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2:29" ht="18.75">
      <c r="B54" s="48"/>
      <c r="C54" s="48"/>
      <c r="D54" s="48"/>
      <c r="E54" s="48"/>
      <c r="F54" s="48"/>
      <c r="G54" s="40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2:29" ht="18.75">
      <c r="B55" s="48"/>
      <c r="C55" s="48"/>
      <c r="D55" s="48"/>
      <c r="E55" s="48"/>
      <c r="F55" s="48"/>
      <c r="G55" s="40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spans="2:29" ht="18.75">
      <c r="B56" s="48"/>
      <c r="C56" s="48"/>
      <c r="D56" s="48"/>
      <c r="E56" s="48"/>
      <c r="F56" s="48"/>
      <c r="G56" s="40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  <row r="57" spans="2:29" ht="18.75">
      <c r="B57" s="48"/>
      <c r="C57" s="48"/>
      <c r="D57" s="48"/>
      <c r="E57" s="48"/>
      <c r="F57" s="48"/>
      <c r="G57" s="40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</row>
    <row r="58" spans="2:29" ht="18.75">
      <c r="B58" s="48"/>
      <c r="C58" s="48"/>
      <c r="D58" s="48"/>
      <c r="E58" s="48"/>
      <c r="F58" s="48"/>
      <c r="G58" s="40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2:29" ht="18.75">
      <c r="B59" s="48"/>
      <c r="C59" s="48"/>
      <c r="D59" s="48"/>
      <c r="E59" s="48"/>
      <c r="F59" s="48"/>
      <c r="G59" s="40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2:29" ht="18.75">
      <c r="B60" s="48"/>
      <c r="C60" s="48"/>
      <c r="D60" s="48"/>
      <c r="E60" s="48"/>
      <c r="F60" s="48"/>
      <c r="G60" s="4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2:29" ht="18.75">
      <c r="B61" s="48"/>
      <c r="C61" s="48"/>
      <c r="D61" s="48"/>
      <c r="E61" s="48"/>
      <c r="F61" s="48"/>
      <c r="G61" s="40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2:29" ht="18.75">
      <c r="B62" s="48"/>
      <c r="C62" s="48"/>
      <c r="D62" s="48"/>
      <c r="E62" s="48"/>
      <c r="F62" s="48"/>
      <c r="G62" s="40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2:29" ht="18.75">
      <c r="B63" s="48"/>
      <c r="C63" s="48"/>
      <c r="D63" s="48"/>
      <c r="E63" s="48"/>
      <c r="F63" s="48"/>
      <c r="G63" s="40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2:29" ht="18.75">
      <c r="B64" s="48"/>
      <c r="C64" s="48"/>
      <c r="D64" s="48"/>
      <c r="E64" s="48"/>
      <c r="F64" s="48"/>
      <c r="G64" s="40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2:29" ht="18.75">
      <c r="B65" s="48"/>
      <c r="C65" s="48"/>
      <c r="D65" s="48"/>
      <c r="E65" s="48"/>
      <c r="F65" s="48"/>
      <c r="G65" s="40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2:29" ht="18.75">
      <c r="B66" s="48"/>
      <c r="C66" s="48"/>
      <c r="D66" s="48"/>
      <c r="E66" s="48"/>
      <c r="F66" s="48"/>
      <c r="G66" s="40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</row>
    <row r="67" spans="2:29" ht="18.75">
      <c r="B67" s="48"/>
      <c r="C67" s="48"/>
      <c r="D67" s="48"/>
      <c r="E67" s="48"/>
      <c r="F67" s="48"/>
      <c r="G67" s="40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2:29" ht="18.75">
      <c r="B68" s="48"/>
      <c r="C68" s="48"/>
      <c r="D68" s="48"/>
      <c r="E68" s="48"/>
      <c r="F68" s="48"/>
      <c r="G68" s="40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</sheetData>
  <mergeCells count="2">
    <mergeCell ref="C6:I6"/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89" r:id="rId2"/>
  <headerFooter alignWithMargins="0">
    <oddHeader>&amp;C&amp;"Arial,Bold"&amp;18Application Description</oddHeader>
    <oddFooter>&amp;L&amp;"Arial,Bold"&amp;10Proposal 10xxxx
 &amp;C&amp;"Arial,Bold"&amp;10Page 5 of 9&amp;"Times New Roman,Regular"
The information contained herein is proprietary and confidential, and should not be shared outside "nickname"&amp;R&amp;"Arial,Bold"&amp;10&amp;D -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zoomScale="76" zoomScaleNormal="76" workbookViewId="0" topLeftCell="A1">
      <pane ySplit="1" topLeftCell="BM2" activePane="bottomLeft" state="frozen"/>
      <selection pane="topLeft" activeCell="E27" sqref="E27"/>
      <selection pane="bottomLeft" activeCell="C8" sqref="C8"/>
    </sheetView>
  </sheetViews>
  <sheetFormatPr defaultColWidth="8.88671875" defaultRowHeight="18.75"/>
  <cols>
    <col min="1" max="1" width="2.77734375" style="48" customWidth="1"/>
    <col min="2" max="2" width="2.77734375" style="13" customWidth="1"/>
    <col min="3" max="3" width="6.6640625" style="13" customWidth="1"/>
    <col min="4" max="4" width="1.66796875" style="13" customWidth="1"/>
    <col min="5" max="5" width="51.77734375" style="13" customWidth="1"/>
    <col min="6" max="6" width="9.21484375" style="13" customWidth="1"/>
    <col min="7" max="7" width="10.4453125" style="0" customWidth="1"/>
    <col min="8" max="8" width="2.77734375" style="13" customWidth="1"/>
    <col min="9" max="9" width="17.6640625" style="13" customWidth="1"/>
    <col min="10" max="11" width="2.77734375" style="13" customWidth="1"/>
    <col min="12" max="13" width="8.88671875" style="13" customWidth="1"/>
    <col min="14" max="14" width="44.88671875" style="13" customWidth="1"/>
    <col min="15" max="16384" width="8.88671875" style="13" customWidth="1"/>
  </cols>
  <sheetData>
    <row r="1" spans="1:11" s="48" customFormat="1" ht="25.5" thickBot="1">
      <c r="A1" s="319" t="s">
        <v>117</v>
      </c>
      <c r="B1" s="320"/>
      <c r="C1" s="320"/>
      <c r="D1" s="320"/>
      <c r="E1" s="320"/>
      <c r="F1" s="320"/>
      <c r="G1" s="320"/>
      <c r="H1" s="320"/>
      <c r="I1" s="320"/>
      <c r="J1" s="320"/>
      <c r="K1" s="321"/>
    </row>
    <row r="2" spans="1:21" s="48" customFormat="1" ht="18" customHeight="1" thickBot="1">
      <c r="A2" s="47"/>
      <c r="B2" s="47"/>
      <c r="C2" s="47"/>
      <c r="D2" s="47"/>
      <c r="E2" s="47"/>
      <c r="F2" s="47"/>
      <c r="G2" s="36"/>
      <c r="H2" s="47"/>
      <c r="I2" s="47"/>
      <c r="J2" s="47"/>
      <c r="K2" s="47"/>
      <c r="L2" s="190"/>
      <c r="M2" s="40"/>
      <c r="N2" s="40"/>
      <c r="O2" s="40"/>
      <c r="P2" s="40"/>
      <c r="Q2" s="40"/>
      <c r="R2" s="40"/>
      <c r="S2" s="40"/>
      <c r="T2" s="40"/>
      <c r="U2" s="40"/>
    </row>
    <row r="3" spans="1:29" s="16" customFormat="1" ht="18.75">
      <c r="A3" s="47"/>
      <c r="B3" s="70"/>
      <c r="C3" s="46"/>
      <c r="D3" s="46"/>
      <c r="E3" s="46"/>
      <c r="F3" s="46"/>
      <c r="G3" s="46"/>
      <c r="H3" s="46"/>
      <c r="I3" s="46"/>
      <c r="J3" s="71"/>
      <c r="K3" s="47"/>
      <c r="L3" s="65"/>
      <c r="M3" s="40"/>
      <c r="N3" s="40"/>
      <c r="O3" s="40"/>
      <c r="P3" s="40"/>
      <c r="Q3" s="40"/>
      <c r="R3" s="40"/>
      <c r="S3" s="40"/>
      <c r="T3" s="40"/>
      <c r="U3" s="40"/>
      <c r="V3" s="47"/>
      <c r="W3" s="47"/>
      <c r="X3" s="47"/>
      <c r="Y3" s="47"/>
      <c r="Z3" s="47"/>
      <c r="AA3" s="47"/>
      <c r="AB3" s="47"/>
      <c r="AC3" s="47"/>
    </row>
    <row r="4" spans="1:29" s="16" customFormat="1" ht="18.75">
      <c r="A4" s="47"/>
      <c r="B4" s="72"/>
      <c r="C4" s="214"/>
      <c r="D4" s="47"/>
      <c r="E4" s="47"/>
      <c r="F4" s="47"/>
      <c r="G4" s="47"/>
      <c r="H4" s="47"/>
      <c r="I4" s="47"/>
      <c r="J4" s="73"/>
      <c r="K4" s="47"/>
      <c r="L4" s="65"/>
      <c r="M4" s="40"/>
      <c r="N4" s="40"/>
      <c r="O4" s="40"/>
      <c r="P4" s="40"/>
      <c r="Q4" s="40"/>
      <c r="R4" s="40"/>
      <c r="S4" s="40"/>
      <c r="T4" s="40"/>
      <c r="U4" s="40"/>
      <c r="V4" s="47"/>
      <c r="W4" s="47"/>
      <c r="X4" s="47"/>
      <c r="Y4" s="47"/>
      <c r="Z4" s="47"/>
      <c r="AA4" s="47"/>
      <c r="AB4" s="47"/>
      <c r="AC4" s="47"/>
    </row>
    <row r="5" spans="1:29" s="16" customFormat="1" ht="18.75">
      <c r="A5" s="47"/>
      <c r="B5" s="72"/>
      <c r="C5" s="214"/>
      <c r="D5" s="47"/>
      <c r="E5" s="47"/>
      <c r="F5" s="47"/>
      <c r="G5" s="36"/>
      <c r="H5" s="47"/>
      <c r="I5" s="47"/>
      <c r="J5" s="73"/>
      <c r="K5" s="47"/>
      <c r="L5" s="65"/>
      <c r="M5" s="40"/>
      <c r="N5" s="40"/>
      <c r="O5" s="40"/>
      <c r="P5" s="40"/>
      <c r="Q5" s="40"/>
      <c r="R5" s="40"/>
      <c r="S5" s="40"/>
      <c r="T5" s="40"/>
      <c r="U5" s="40"/>
      <c r="V5" s="47"/>
      <c r="W5" s="47"/>
      <c r="X5" s="47"/>
      <c r="Y5" s="47"/>
      <c r="Z5" s="47"/>
      <c r="AA5" s="47"/>
      <c r="AB5" s="47"/>
      <c r="AC5" s="47"/>
    </row>
    <row r="6" spans="1:29" ht="34.5">
      <c r="A6" s="47"/>
      <c r="B6" s="72" t="s">
        <v>0</v>
      </c>
      <c r="C6" s="318" t="s">
        <v>82</v>
      </c>
      <c r="D6" s="318"/>
      <c r="E6" s="318"/>
      <c r="F6" s="318"/>
      <c r="G6" s="318"/>
      <c r="H6" s="318"/>
      <c r="I6" s="318"/>
      <c r="J6" s="73"/>
      <c r="K6" s="47"/>
      <c r="L6" s="65"/>
      <c r="M6" s="40"/>
      <c r="N6" s="40"/>
      <c r="O6" s="40"/>
      <c r="P6" s="40"/>
      <c r="Q6" s="40"/>
      <c r="R6" s="40"/>
      <c r="S6" s="40"/>
      <c r="T6" s="40"/>
      <c r="U6" s="40"/>
      <c r="V6" s="48"/>
      <c r="W6" s="48"/>
      <c r="X6" s="48"/>
      <c r="Y6" s="48"/>
      <c r="Z6" s="48"/>
      <c r="AA6" s="48"/>
      <c r="AB6" s="48"/>
      <c r="AC6" s="48"/>
    </row>
    <row r="7" spans="1:29" ht="14.25" customHeight="1">
      <c r="A7" s="47"/>
      <c r="B7" s="72"/>
      <c r="C7" s="322" t="s">
        <v>153</v>
      </c>
      <c r="D7" s="322"/>
      <c r="E7" s="322"/>
      <c r="F7" s="322"/>
      <c r="G7" s="322"/>
      <c r="H7" s="322"/>
      <c r="I7" s="322"/>
      <c r="J7" s="73"/>
      <c r="K7" s="47"/>
      <c r="L7" s="65"/>
      <c r="M7" s="40"/>
      <c r="N7" s="40"/>
      <c r="O7" s="40"/>
      <c r="P7" s="40"/>
      <c r="Q7" s="40"/>
      <c r="R7" s="40"/>
      <c r="S7" s="40"/>
      <c r="T7" s="40"/>
      <c r="U7" s="40"/>
      <c r="V7" s="48"/>
      <c r="W7" s="48"/>
      <c r="X7" s="48"/>
      <c r="Y7" s="48"/>
      <c r="Z7" s="48"/>
      <c r="AA7" s="48"/>
      <c r="AB7" s="48"/>
      <c r="AC7" s="48"/>
    </row>
    <row r="8" spans="1:29" ht="19.5" thickBot="1">
      <c r="A8" s="47"/>
      <c r="B8" s="72"/>
      <c r="C8" s="47" t="s">
        <v>0</v>
      </c>
      <c r="D8" s="47"/>
      <c r="E8" s="47" t="s">
        <v>0</v>
      </c>
      <c r="F8" s="47"/>
      <c r="G8" s="36"/>
      <c r="H8" s="47"/>
      <c r="I8" s="47" t="s">
        <v>0</v>
      </c>
      <c r="J8" s="73"/>
      <c r="K8" s="47"/>
      <c r="L8" s="65"/>
      <c r="M8" s="40"/>
      <c r="N8" s="40"/>
      <c r="O8" s="40"/>
      <c r="P8" s="40"/>
      <c r="Q8" s="40"/>
      <c r="R8" s="40"/>
      <c r="S8" s="40"/>
      <c r="T8" s="40"/>
      <c r="U8" s="40"/>
      <c r="V8" s="48"/>
      <c r="W8" s="48"/>
      <c r="X8" s="48"/>
      <c r="Y8" s="48"/>
      <c r="Z8" s="48"/>
      <c r="AA8" s="48"/>
      <c r="AB8" s="48"/>
      <c r="AC8" s="48"/>
    </row>
    <row r="9" spans="1:29" s="18" customFormat="1" ht="27" thickBot="1">
      <c r="A9" s="59"/>
      <c r="B9" s="112"/>
      <c r="C9" s="62" t="s">
        <v>83</v>
      </c>
      <c r="D9" s="62"/>
      <c r="E9" s="62"/>
      <c r="F9" s="62"/>
      <c r="G9" s="36"/>
      <c r="H9" s="36"/>
      <c r="I9" s="200">
        <v>0</v>
      </c>
      <c r="J9" s="119"/>
      <c r="K9" s="59"/>
      <c r="L9" s="65"/>
      <c r="M9" s="197"/>
      <c r="N9" s="40"/>
      <c r="O9" s="40"/>
      <c r="P9" s="40"/>
      <c r="Q9" s="40"/>
      <c r="R9" s="40"/>
      <c r="S9" s="40"/>
      <c r="T9" s="40"/>
      <c r="U9" s="40"/>
      <c r="V9" s="108"/>
      <c r="W9" s="108"/>
      <c r="X9" s="108"/>
      <c r="Y9" s="108"/>
      <c r="Z9" s="108"/>
      <c r="AA9" s="108"/>
      <c r="AB9" s="108"/>
      <c r="AC9" s="108"/>
    </row>
    <row r="10" spans="1:29" ht="24" thickBot="1">
      <c r="A10" s="47"/>
      <c r="B10" s="72"/>
      <c r="C10" s="99"/>
      <c r="D10" s="99"/>
      <c r="E10" s="99"/>
      <c r="F10" s="99"/>
      <c r="G10" s="98"/>
      <c r="H10" s="116"/>
      <c r="I10" s="116"/>
      <c r="J10" s="73"/>
      <c r="K10" s="47"/>
      <c r="L10" s="65"/>
      <c r="M10" s="197"/>
      <c r="N10" s="40"/>
      <c r="O10" s="40"/>
      <c r="P10" s="40"/>
      <c r="Q10" s="40"/>
      <c r="R10" s="40"/>
      <c r="S10" s="40"/>
      <c r="T10" s="40"/>
      <c r="U10" s="40"/>
      <c r="V10" s="48"/>
      <c r="W10" s="48"/>
      <c r="X10" s="48"/>
      <c r="Y10" s="48"/>
      <c r="Z10" s="48"/>
      <c r="AA10" s="48"/>
      <c r="AB10" s="48"/>
      <c r="AC10" s="48"/>
    </row>
    <row r="11" spans="1:29" s="18" customFormat="1" ht="27" thickBot="1">
      <c r="A11" s="59"/>
      <c r="B11" s="112"/>
      <c r="C11" s="62" t="s">
        <v>83</v>
      </c>
      <c r="D11" s="62"/>
      <c r="E11" s="62"/>
      <c r="F11" s="62"/>
      <c r="G11" s="98"/>
      <c r="H11" s="62"/>
      <c r="I11" s="200">
        <v>0</v>
      </c>
      <c r="J11" s="119"/>
      <c r="K11" s="59"/>
      <c r="L11" s="65"/>
      <c r="M11" s="197"/>
      <c r="N11" s="40"/>
      <c r="O11" s="40"/>
      <c r="P11" s="40"/>
      <c r="Q11" s="40"/>
      <c r="R11" s="40"/>
      <c r="S11" s="40"/>
      <c r="T11" s="40"/>
      <c r="U11" s="40"/>
      <c r="V11" s="108"/>
      <c r="W11" s="108"/>
      <c r="X11" s="108"/>
      <c r="Y11" s="108"/>
      <c r="Z11" s="108"/>
      <c r="AA11" s="108"/>
      <c r="AB11" s="108"/>
      <c r="AC11" s="108"/>
    </row>
    <row r="12" spans="1:29" ht="24" thickBot="1">
      <c r="A12" s="47"/>
      <c r="B12" s="72"/>
      <c r="C12" s="99"/>
      <c r="D12" s="99"/>
      <c r="E12" s="99"/>
      <c r="F12" s="99"/>
      <c r="G12" s="98"/>
      <c r="H12" s="117"/>
      <c r="I12" s="117"/>
      <c r="J12" s="73"/>
      <c r="K12" s="47"/>
      <c r="L12" s="65"/>
      <c r="M12" s="40"/>
      <c r="N12" s="40"/>
      <c r="O12" s="40"/>
      <c r="P12" s="40"/>
      <c r="Q12" s="40"/>
      <c r="R12" s="40"/>
      <c r="S12" s="40"/>
      <c r="T12" s="40"/>
      <c r="U12" s="40"/>
      <c r="V12" s="48"/>
      <c r="W12" s="48"/>
      <c r="X12" s="48"/>
      <c r="Y12" s="48"/>
      <c r="Z12" s="48"/>
      <c r="AA12" s="48"/>
      <c r="AB12" s="48"/>
      <c r="AC12" s="48"/>
    </row>
    <row r="13" spans="1:29" s="18" customFormat="1" ht="27" thickBot="1">
      <c r="A13" s="59"/>
      <c r="B13" s="112"/>
      <c r="C13" s="62" t="s">
        <v>83</v>
      </c>
      <c r="D13" s="62"/>
      <c r="E13" s="62"/>
      <c r="F13" s="62"/>
      <c r="G13" s="98"/>
      <c r="H13" s="118"/>
      <c r="I13" s="200">
        <v>0</v>
      </c>
      <c r="J13" s="119"/>
      <c r="K13" s="59"/>
      <c r="L13" s="65"/>
      <c r="M13" s="40"/>
      <c r="N13" s="40"/>
      <c r="O13" s="40"/>
      <c r="P13" s="40"/>
      <c r="Q13" s="40"/>
      <c r="R13" s="40"/>
      <c r="S13" s="40"/>
      <c r="T13" s="40"/>
      <c r="U13" s="40"/>
      <c r="V13" s="108"/>
      <c r="W13" s="108"/>
      <c r="X13" s="108"/>
      <c r="Y13" s="108"/>
      <c r="Z13" s="108"/>
      <c r="AA13" s="108"/>
      <c r="AB13" s="108"/>
      <c r="AC13" s="108"/>
    </row>
    <row r="14" spans="1:29" ht="24" thickBot="1">
      <c r="A14" s="47"/>
      <c r="B14" s="72"/>
      <c r="C14" s="99"/>
      <c r="D14" s="99"/>
      <c r="E14" s="99" t="s">
        <v>0</v>
      </c>
      <c r="F14" s="99"/>
      <c r="G14" s="98"/>
      <c r="H14" s="117"/>
      <c r="I14" s="117"/>
      <c r="J14" s="73"/>
      <c r="K14" s="47"/>
      <c r="L14" s="48"/>
      <c r="M14" s="40"/>
      <c r="N14" s="40"/>
      <c r="O14" s="40"/>
      <c r="P14" s="40"/>
      <c r="Q14" s="40"/>
      <c r="R14" s="40"/>
      <c r="S14" s="40"/>
      <c r="T14" s="40"/>
      <c r="U14" s="40"/>
      <c r="V14" s="48"/>
      <c r="W14" s="48"/>
      <c r="X14" s="48"/>
      <c r="Y14" s="48"/>
      <c r="Z14" s="48"/>
      <c r="AA14" s="48"/>
      <c r="AB14" s="48"/>
      <c r="AC14" s="48"/>
    </row>
    <row r="15" spans="1:29" ht="24" thickBot="1">
      <c r="A15" s="47"/>
      <c r="B15" s="72"/>
      <c r="C15" s="62" t="s">
        <v>84</v>
      </c>
      <c r="D15" s="99"/>
      <c r="E15" s="99"/>
      <c r="F15" s="99"/>
      <c r="G15" s="98"/>
      <c r="H15" s="62"/>
      <c r="I15" s="189">
        <f>SUM(I9:I13)</f>
        <v>0</v>
      </c>
      <c r="J15" s="73"/>
      <c r="K15" s="47"/>
      <c r="L15" s="48"/>
      <c r="M15" s="40"/>
      <c r="N15" s="40"/>
      <c r="O15" s="40"/>
      <c r="P15" s="40"/>
      <c r="Q15" s="40"/>
      <c r="R15" s="40"/>
      <c r="S15" s="40"/>
      <c r="T15" s="40"/>
      <c r="U15" s="40"/>
      <c r="V15" s="48"/>
      <c r="W15" s="48"/>
      <c r="X15" s="48"/>
      <c r="Y15" s="48"/>
      <c r="Z15" s="48"/>
      <c r="AA15" s="48"/>
      <c r="AB15" s="48"/>
      <c r="AC15" s="48"/>
    </row>
    <row r="16" spans="1:29" ht="19.5" thickBot="1">
      <c r="A16" s="47"/>
      <c r="B16" s="84"/>
      <c r="C16" s="38"/>
      <c r="D16" s="38"/>
      <c r="E16" s="38"/>
      <c r="F16" s="38"/>
      <c r="G16" s="38"/>
      <c r="H16" s="38"/>
      <c r="I16" s="38"/>
      <c r="J16" s="86"/>
      <c r="K16" s="47"/>
      <c r="L16" s="48"/>
      <c r="M16" s="40"/>
      <c r="N16" s="40"/>
      <c r="O16" s="40"/>
      <c r="P16" s="40"/>
      <c r="Q16" s="40"/>
      <c r="R16" s="40"/>
      <c r="S16" s="40"/>
      <c r="T16" s="40"/>
      <c r="U16" s="40"/>
      <c r="V16" s="48"/>
      <c r="W16" s="48"/>
      <c r="X16" s="48"/>
      <c r="Y16" s="48"/>
      <c r="Z16" s="48"/>
      <c r="AA16" s="48"/>
      <c r="AB16" s="48"/>
      <c r="AC16" s="48"/>
    </row>
    <row r="17" spans="1:29" ht="18.75">
      <c r="A17" s="47"/>
      <c r="B17" s="47"/>
      <c r="C17" s="40"/>
      <c r="D17" s="40"/>
      <c r="E17" s="40"/>
      <c r="F17" s="40"/>
      <c r="G17" s="40"/>
      <c r="H17" s="40"/>
      <c r="I17" s="40"/>
      <c r="J17" s="47"/>
      <c r="K17" s="47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29" ht="18.75">
      <c r="A18" s="47"/>
      <c r="B18" s="47"/>
      <c r="C18" s="40"/>
      <c r="D18" s="40"/>
      <c r="E18" s="40"/>
      <c r="F18" s="40"/>
      <c r="G18" s="40"/>
      <c r="H18" s="40"/>
      <c r="I18" s="40"/>
      <c r="J18" s="47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ht="18.75">
      <c r="A19" s="47"/>
      <c r="B19" s="47"/>
      <c r="C19" s="40"/>
      <c r="D19" s="40"/>
      <c r="E19" s="40"/>
      <c r="F19" s="40"/>
      <c r="G19" s="40"/>
      <c r="H19" s="40"/>
      <c r="I19" s="40"/>
      <c r="J19" s="47"/>
      <c r="K19" s="47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s="20" customFormat="1" ht="30">
      <c r="A20" s="191"/>
      <c r="B20" s="191"/>
      <c r="C20" s="40"/>
      <c r="D20" s="40"/>
      <c r="E20" s="40"/>
      <c r="F20" s="40"/>
      <c r="G20" s="40"/>
      <c r="H20" s="40"/>
      <c r="I20" s="40"/>
      <c r="J20" s="191"/>
      <c r="K20" s="191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ht="18.75">
      <c r="A21" s="47"/>
      <c r="B21" s="47"/>
      <c r="C21" s="40"/>
      <c r="D21" s="40"/>
      <c r="E21" s="40"/>
      <c r="F21" s="40"/>
      <c r="G21" s="40"/>
      <c r="H21" s="40"/>
      <c r="I21" s="40"/>
      <c r="J21" s="4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29" s="20" customFormat="1" ht="30">
      <c r="A22" s="191"/>
      <c r="B22" s="191"/>
      <c r="C22" s="40"/>
      <c r="D22" s="40"/>
      <c r="E22" s="40"/>
      <c r="F22" s="40"/>
      <c r="G22" s="40"/>
      <c r="H22" s="40"/>
      <c r="I22" s="40"/>
      <c r="J22" s="191"/>
      <c r="K22" s="191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ht="18.75">
      <c r="A23" s="47"/>
      <c r="B23" s="47"/>
      <c r="C23" s="40"/>
      <c r="D23" s="40"/>
      <c r="E23" s="40"/>
      <c r="F23" s="40"/>
      <c r="G23" s="40"/>
      <c r="H23" s="40"/>
      <c r="I23" s="40"/>
      <c r="J23" s="47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29" ht="18.75">
      <c r="A24" s="47"/>
      <c r="B24" s="47"/>
      <c r="C24" s="47"/>
      <c r="D24" s="47"/>
      <c r="E24" s="47"/>
      <c r="F24" s="47"/>
      <c r="G24" s="36"/>
      <c r="H24" s="47"/>
      <c r="I24" s="47"/>
      <c r="J24" s="47"/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</row>
    <row r="25" spans="1:29" ht="18.75">
      <c r="A25" s="47"/>
      <c r="B25" s="47"/>
      <c r="C25" s="47"/>
      <c r="D25" s="47"/>
      <c r="E25" s="47"/>
      <c r="F25" s="47"/>
      <c r="G25" s="36"/>
      <c r="H25" s="47"/>
      <c r="I25" s="47"/>
      <c r="J25" s="47"/>
      <c r="K25" s="47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</row>
    <row r="26" spans="2:29" ht="18.75">
      <c r="B26" s="48"/>
      <c r="C26" s="48"/>
      <c r="D26" s="48"/>
      <c r="E26" s="48"/>
      <c r="F26" s="48"/>
      <c r="G26" s="40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</row>
    <row r="27" spans="2:29" ht="18.75">
      <c r="B27" s="48"/>
      <c r="C27" s="48"/>
      <c r="D27" s="48"/>
      <c r="E27" s="48"/>
      <c r="F27" s="48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</row>
    <row r="28" spans="2:29" ht="18.75">
      <c r="B28" s="48"/>
      <c r="C28" s="48"/>
      <c r="D28" s="48"/>
      <c r="E28" s="48"/>
      <c r="F28" s="48"/>
      <c r="G28" s="40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2:29" ht="18.75">
      <c r="B29" s="48"/>
      <c r="C29" s="48"/>
      <c r="D29" s="48"/>
      <c r="E29" s="48"/>
      <c r="F29" s="48"/>
      <c r="G29" s="40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2:29" ht="18.75">
      <c r="B30" s="48"/>
      <c r="C30" s="48"/>
      <c r="D30" s="48"/>
      <c r="E30" s="48"/>
      <c r="F30" s="48"/>
      <c r="G30" s="4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</row>
    <row r="31" spans="2:29" ht="18.75">
      <c r="B31" s="48"/>
      <c r="C31" s="48"/>
      <c r="D31" s="48"/>
      <c r="E31" s="48"/>
      <c r="F31" s="48"/>
      <c r="G31" s="40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</row>
    <row r="32" spans="2:29" ht="18.75">
      <c r="B32" s="48"/>
      <c r="C32" s="48"/>
      <c r="D32" s="48"/>
      <c r="E32" s="48"/>
      <c r="F32" s="48"/>
      <c r="G32" s="40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2:29" ht="18.75">
      <c r="B33" s="48"/>
      <c r="C33" s="48"/>
      <c r="D33" s="48"/>
      <c r="E33" s="48"/>
      <c r="F33" s="48"/>
      <c r="G33" s="40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2:29" ht="18.75">
      <c r="B34" s="48"/>
      <c r="C34" s="48"/>
      <c r="D34" s="48"/>
      <c r="E34" s="48"/>
      <c r="F34" s="48"/>
      <c r="G34" s="40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2:29" ht="18.75">
      <c r="B35" s="48"/>
      <c r="C35" s="48"/>
      <c r="D35" s="48"/>
      <c r="E35" s="48"/>
      <c r="F35" s="48"/>
      <c r="G35" s="40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2:29" ht="18.75">
      <c r="B36" s="48"/>
      <c r="C36" s="48"/>
      <c r="D36" s="48"/>
      <c r="E36" s="48"/>
      <c r="F36" s="48"/>
      <c r="G36" s="40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2:29" ht="18.75">
      <c r="B37" s="48"/>
      <c r="C37" s="48"/>
      <c r="D37" s="48"/>
      <c r="E37" s="48"/>
      <c r="F37" s="48"/>
      <c r="G37" s="40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2:29" ht="18.75">
      <c r="B38" s="48"/>
      <c r="C38" s="48"/>
      <c r="D38" s="48"/>
      <c r="E38" s="48"/>
      <c r="F38" s="48"/>
      <c r="G38" s="40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2:29" ht="18.75">
      <c r="B39" s="48"/>
      <c r="C39" s="48"/>
      <c r="D39" s="48"/>
      <c r="E39" s="48"/>
      <c r="F39" s="48"/>
      <c r="G39" s="40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</row>
    <row r="40" spans="2:29" ht="18.75">
      <c r="B40" s="48"/>
      <c r="C40" s="48"/>
      <c r="D40" s="48"/>
      <c r="E40" s="48"/>
      <c r="F40" s="48"/>
      <c r="G40" s="40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</row>
    <row r="41" spans="2:29" ht="18.75">
      <c r="B41" s="48"/>
      <c r="C41" s="48"/>
      <c r="D41" s="48"/>
      <c r="E41" s="48"/>
      <c r="F41" s="48"/>
      <c r="G41" s="40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2:29" ht="18.75">
      <c r="B42" s="48"/>
      <c r="C42" s="48"/>
      <c r="D42" s="48"/>
      <c r="E42" s="48"/>
      <c r="F42" s="48"/>
      <c r="G42" s="40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2:29" ht="18.75">
      <c r="B43" s="48"/>
      <c r="C43" s="48"/>
      <c r="D43" s="48"/>
      <c r="E43" s="48"/>
      <c r="F43" s="48"/>
      <c r="G43" s="40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</row>
    <row r="44" spans="2:29" ht="18.75">
      <c r="B44" s="48"/>
      <c r="C44" s="48"/>
      <c r="D44" s="48"/>
      <c r="E44" s="48"/>
      <c r="F44" s="48"/>
      <c r="G44" s="40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</row>
    <row r="45" spans="2:29" ht="18.75">
      <c r="B45" s="48"/>
      <c r="C45" s="48"/>
      <c r="D45" s="48"/>
      <c r="E45" s="48"/>
      <c r="F45" s="48"/>
      <c r="G45" s="40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6" spans="2:29" ht="18.75">
      <c r="B46" s="48"/>
      <c r="C46" s="48"/>
      <c r="D46" s="48"/>
      <c r="E46" s="48"/>
      <c r="F46" s="48"/>
      <c r="G46" s="40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2:29" ht="18.75">
      <c r="B47" s="48"/>
      <c r="C47" s="48"/>
      <c r="D47" s="48"/>
      <c r="E47" s="48"/>
      <c r="F47" s="48"/>
      <c r="G47" s="40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</row>
    <row r="48" spans="2:29" ht="18.75">
      <c r="B48" s="48"/>
      <c r="C48" s="48"/>
      <c r="D48" s="48"/>
      <c r="E48" s="48"/>
      <c r="F48" s="48"/>
      <c r="G48" s="40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</row>
    <row r="49" spans="2:29" ht="18.75">
      <c r="B49" s="48"/>
      <c r="C49" s="48"/>
      <c r="D49" s="48"/>
      <c r="E49" s="48"/>
      <c r="F49" s="48"/>
      <c r="G49" s="4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</row>
    <row r="50" spans="2:29" ht="18.75">
      <c r="B50" s="48"/>
      <c r="C50" s="48"/>
      <c r="D50" s="48"/>
      <c r="E50" s="48"/>
      <c r="F50" s="48"/>
      <c r="G50" s="4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</row>
    <row r="51" spans="2:29" ht="18.75">
      <c r="B51" s="48"/>
      <c r="C51" s="48"/>
      <c r="D51" s="48"/>
      <c r="E51" s="48"/>
      <c r="F51" s="48"/>
      <c r="G51" s="40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</row>
    <row r="52" spans="2:29" ht="18.75">
      <c r="B52" s="48"/>
      <c r="C52" s="48"/>
      <c r="D52" s="48"/>
      <c r="E52" s="48"/>
      <c r="F52" s="48"/>
      <c r="G52" s="40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</row>
    <row r="53" spans="2:29" ht="18.75">
      <c r="B53" s="48"/>
      <c r="C53" s="48"/>
      <c r="D53" s="48"/>
      <c r="E53" s="48"/>
      <c r="F53" s="48"/>
      <c r="G53" s="40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4" spans="2:29" ht="18.75">
      <c r="B54" s="48"/>
      <c r="C54" s="48"/>
      <c r="D54" s="48"/>
      <c r="E54" s="48"/>
      <c r="F54" s="48"/>
      <c r="G54" s="40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</row>
    <row r="55" spans="2:29" ht="18.75">
      <c r="B55" s="48"/>
      <c r="C55" s="48"/>
      <c r="D55" s="48"/>
      <c r="E55" s="48"/>
      <c r="F55" s="48"/>
      <c r="G55" s="40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</row>
    <row r="56" spans="2:29" ht="18.75">
      <c r="B56" s="48"/>
      <c r="C56" s="48"/>
      <c r="D56" s="48"/>
      <c r="E56" s="48"/>
      <c r="F56" s="48"/>
      <c r="G56" s="40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</row>
    <row r="57" spans="2:29" ht="18.75">
      <c r="B57" s="48"/>
      <c r="C57" s="48"/>
      <c r="D57" s="48"/>
      <c r="E57" s="48"/>
      <c r="F57" s="48"/>
      <c r="G57" s="40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</row>
    <row r="58" spans="2:29" ht="18.75">
      <c r="B58" s="48"/>
      <c r="C58" s="48"/>
      <c r="D58" s="48"/>
      <c r="E58" s="48"/>
      <c r="F58" s="48"/>
      <c r="G58" s="40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</row>
    <row r="59" spans="2:29" ht="18.75">
      <c r="B59" s="48"/>
      <c r="C59" s="48"/>
      <c r="D59" s="48"/>
      <c r="E59" s="48"/>
      <c r="F59" s="48"/>
      <c r="G59" s="40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</row>
    <row r="60" spans="2:29" ht="18.75">
      <c r="B60" s="48"/>
      <c r="C60" s="48"/>
      <c r="D60" s="48"/>
      <c r="E60" s="48"/>
      <c r="F60" s="48"/>
      <c r="G60" s="40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</row>
    <row r="61" spans="2:29" ht="18.75">
      <c r="B61" s="48"/>
      <c r="C61" s="48"/>
      <c r="D61" s="48"/>
      <c r="E61" s="48"/>
      <c r="F61" s="48"/>
      <c r="G61" s="40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</row>
    <row r="62" spans="2:29" ht="18.75">
      <c r="B62" s="48"/>
      <c r="C62" s="48"/>
      <c r="D62" s="48"/>
      <c r="E62" s="48"/>
      <c r="F62" s="48"/>
      <c r="G62" s="40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</row>
    <row r="63" spans="2:29" ht="18.75">
      <c r="B63" s="48"/>
      <c r="C63" s="48"/>
      <c r="D63" s="48"/>
      <c r="E63" s="48"/>
      <c r="F63" s="48"/>
      <c r="G63" s="40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2:29" ht="18.75">
      <c r="B64" s="48"/>
      <c r="C64" s="48"/>
      <c r="D64" s="48"/>
      <c r="E64" s="48"/>
      <c r="F64" s="48"/>
      <c r="G64" s="40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</sheetData>
  <mergeCells count="3">
    <mergeCell ref="C6:I6"/>
    <mergeCell ref="C7:I7"/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89" r:id="rId2"/>
  <headerFooter alignWithMargins="0">
    <oddHeader>&amp;C&amp;"Arial,Bold"&amp;18Application Description</oddHeader>
    <oddFooter>&amp;L&amp;"Arial,Bold"&amp;10Proposal 10xxxx
 &amp;C&amp;"Arial,Bold"&amp;10Page 6 of 9&amp;"Times New Roman,Regular"
The information contained herein is proprietary and confidential, and should not be shared outside "nickname"&amp;R&amp;"Arial,Bold"&amp;10&amp;D -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0"/>
  <sheetViews>
    <sheetView zoomScale="78" zoomScaleNormal="78" workbookViewId="0" topLeftCell="A1">
      <pane ySplit="1" topLeftCell="BM3" activePane="bottomLeft" state="frozen"/>
      <selection pane="topLeft" activeCell="E27" sqref="E27"/>
      <selection pane="bottomLeft" activeCell="C6" sqref="C6:G6"/>
    </sheetView>
  </sheetViews>
  <sheetFormatPr defaultColWidth="8.88671875" defaultRowHeight="18.75"/>
  <cols>
    <col min="1" max="1" width="2.77734375" style="65" customWidth="1"/>
    <col min="2" max="2" width="2.77734375" style="1" customWidth="1"/>
    <col min="3" max="3" width="1.66796875" style="1" customWidth="1"/>
    <col min="4" max="4" width="63.77734375" style="1" customWidth="1"/>
    <col min="5" max="5" width="8.77734375" style="1" customWidth="1"/>
    <col min="6" max="6" width="2.77734375" style="2" customWidth="1"/>
    <col min="7" max="7" width="17.3359375" style="1" customWidth="1"/>
    <col min="8" max="9" width="2.77734375" style="1" customWidth="1"/>
    <col min="10" max="10" width="8.88671875" style="1" customWidth="1"/>
    <col min="11" max="11" width="14.10546875" style="1" bestFit="1" customWidth="1"/>
    <col min="12" max="16384" width="8.88671875" style="1" customWidth="1"/>
  </cols>
  <sheetData>
    <row r="1" spans="1:9" s="65" customFormat="1" ht="25.5" thickBot="1">
      <c r="A1" s="323" t="s">
        <v>116</v>
      </c>
      <c r="B1" s="324"/>
      <c r="C1" s="324"/>
      <c r="D1" s="324"/>
      <c r="E1" s="324"/>
      <c r="F1" s="324"/>
      <c r="G1" s="324"/>
      <c r="H1" s="324"/>
      <c r="I1" s="325"/>
    </row>
    <row r="2" s="66" customFormat="1" ht="19.5" thickBot="1"/>
    <row r="3" spans="2:28" ht="18.75">
      <c r="B3" s="87"/>
      <c r="C3" s="88"/>
      <c r="D3" s="88"/>
      <c r="E3" s="88"/>
      <c r="F3" s="88"/>
      <c r="G3" s="88"/>
      <c r="H3" s="89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s="2" customFormat="1" ht="18.75">
      <c r="A4" s="66"/>
      <c r="B4" s="90"/>
      <c r="C4" s="66"/>
      <c r="D4" s="214"/>
      <c r="E4" s="66"/>
      <c r="F4" s="66"/>
      <c r="G4" s="66"/>
      <c r="H4" s="91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s="10" customFormat="1" ht="18" customHeight="1">
      <c r="A5" s="67"/>
      <c r="B5" s="92"/>
      <c r="C5" s="68"/>
      <c r="D5" s="214"/>
      <c r="E5" s="68"/>
      <c r="F5" s="68"/>
      <c r="G5" s="68"/>
      <c r="H5" s="93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s="10" customFormat="1" ht="34.5">
      <c r="A6" s="67"/>
      <c r="B6" s="92"/>
      <c r="C6" s="318" t="s">
        <v>8</v>
      </c>
      <c r="D6" s="318"/>
      <c r="E6" s="318"/>
      <c r="F6" s="318"/>
      <c r="G6" s="318"/>
      <c r="H6" s="9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s="10" customFormat="1" ht="34.5">
      <c r="A7" s="67"/>
      <c r="B7" s="94"/>
      <c r="C7" s="68"/>
      <c r="D7" s="95"/>
      <c r="E7" s="68"/>
      <c r="F7" s="68"/>
      <c r="G7" s="68"/>
      <c r="H7" s="93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s="8" customFormat="1" ht="7.5" customHeight="1" thickBot="1">
      <c r="A8" s="61"/>
      <c r="B8" s="96"/>
      <c r="C8" s="62"/>
      <c r="D8" s="62"/>
      <c r="E8" s="36"/>
      <c r="F8" s="62"/>
      <c r="G8" s="62"/>
      <c r="H8" s="97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s="8" customFormat="1" ht="24" thickBot="1">
      <c r="A9" s="61"/>
      <c r="B9" s="96"/>
      <c r="C9" s="62" t="s">
        <v>62</v>
      </c>
      <c r="D9" s="36"/>
      <c r="E9" s="36"/>
      <c r="F9" s="63"/>
      <c r="G9" s="23">
        <f>'Labor '!H39</f>
        <v>45600</v>
      </c>
      <c r="H9" s="97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2:28" ht="19.5" thickBot="1">
      <c r="B10" s="34" t="s">
        <v>0</v>
      </c>
      <c r="C10" s="47"/>
      <c r="D10" s="47" t="s">
        <v>0</v>
      </c>
      <c r="E10" s="36"/>
      <c r="F10" s="47"/>
      <c r="G10" s="47"/>
      <c r="H10" s="91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8" s="8" customFormat="1" ht="24" thickBot="1">
      <c r="A11" s="61"/>
      <c r="B11" s="96"/>
      <c r="C11" s="62" t="s">
        <v>9</v>
      </c>
      <c r="D11" s="36"/>
      <c r="E11" s="36"/>
      <c r="F11" s="63"/>
      <c r="G11" s="23">
        <f>Disability_Savings</f>
        <v>2280</v>
      </c>
      <c r="H11" s="97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2:28" ht="19.5" thickBot="1">
      <c r="B12" s="34" t="s">
        <v>0</v>
      </c>
      <c r="C12" s="47"/>
      <c r="D12" s="47" t="s">
        <v>0</v>
      </c>
      <c r="E12" s="36"/>
      <c r="F12" s="47"/>
      <c r="G12" s="47"/>
      <c r="H12" s="9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s="8" customFormat="1" ht="24" thickBot="1">
      <c r="A13" s="61"/>
      <c r="B13" s="96"/>
      <c r="C13" s="62" t="s">
        <v>10</v>
      </c>
      <c r="D13" s="98"/>
      <c r="E13" s="36"/>
      <c r="F13" s="63"/>
      <c r="G13" s="23">
        <f>'Disc. Cash Flow'!F17</f>
        <v>592.8</v>
      </c>
      <c r="H13" s="97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2:28" ht="19.5" thickBot="1">
      <c r="B14" s="34" t="s">
        <v>0</v>
      </c>
      <c r="C14" s="47"/>
      <c r="D14" s="47" t="s">
        <v>0</v>
      </c>
      <c r="E14" s="36"/>
      <c r="F14" s="47"/>
      <c r="G14" s="47"/>
      <c r="H14" s="91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8" s="8" customFormat="1" ht="24" thickBot="1">
      <c r="A15" s="61"/>
      <c r="B15" s="96"/>
      <c r="C15" s="62" t="s">
        <v>63</v>
      </c>
      <c r="D15" s="99"/>
      <c r="E15" s="36"/>
      <c r="F15" s="63"/>
      <c r="G15" s="23">
        <f>'PM Labor '!H15</f>
        <v>-1920</v>
      </c>
      <c r="H15" s="97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s="8" customFormat="1" ht="24" thickBot="1">
      <c r="A16" s="61"/>
      <c r="B16" s="96"/>
      <c r="C16" s="62"/>
      <c r="D16" s="99"/>
      <c r="E16" s="36"/>
      <c r="F16" s="63"/>
      <c r="G16" s="63"/>
      <c r="H16" s="97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s="8" customFormat="1" ht="24" thickBot="1">
      <c r="A17" s="61"/>
      <c r="B17" s="96"/>
      <c r="C17" s="62" t="s">
        <v>53</v>
      </c>
      <c r="D17" s="99"/>
      <c r="E17" s="36"/>
      <c r="F17" s="63"/>
      <c r="G17" s="23">
        <f>Inc_Ann_Profit</f>
        <v>115200</v>
      </c>
      <c r="H17" s="97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s="8" customFormat="1" ht="24" thickBot="1">
      <c r="A18" s="61"/>
      <c r="B18" s="96"/>
      <c r="C18" s="62"/>
      <c r="D18" s="99"/>
      <c r="E18" s="36"/>
      <c r="F18" s="63"/>
      <c r="G18" s="63"/>
      <c r="H18" s="97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s="8" customFormat="1" ht="24" thickBot="1">
      <c r="A19" s="61"/>
      <c r="B19" s="96"/>
      <c r="C19" s="62" t="s">
        <v>54</v>
      </c>
      <c r="D19" s="99"/>
      <c r="E19" s="36"/>
      <c r="F19" s="63"/>
      <c r="G19" s="23">
        <f>Scrap_Savings</f>
        <v>132</v>
      </c>
      <c r="H19" s="97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s="8" customFormat="1" ht="24" thickBot="1">
      <c r="A20" s="61"/>
      <c r="B20" s="96"/>
      <c r="C20" s="62"/>
      <c r="D20" s="99"/>
      <c r="E20" s="36"/>
      <c r="F20" s="63"/>
      <c r="G20" s="63"/>
      <c r="H20" s="97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s="8" customFormat="1" ht="24" thickBot="1">
      <c r="A21" s="61"/>
      <c r="B21" s="96"/>
      <c r="C21" s="62" t="s">
        <v>85</v>
      </c>
      <c r="D21" s="99"/>
      <c r="E21" s="36"/>
      <c r="F21" s="63"/>
      <c r="G21" s="23">
        <f>Misc_Savings</f>
        <v>0</v>
      </c>
      <c r="H21" s="97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s="8" customFormat="1" ht="24" thickBot="1">
      <c r="A22" s="61"/>
      <c r="B22" s="96"/>
      <c r="C22" s="62"/>
      <c r="D22" s="99"/>
      <c r="E22" s="36"/>
      <c r="F22" s="63"/>
      <c r="G22" s="63"/>
      <c r="H22" s="97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s="9" customFormat="1" ht="30.75" thickBot="1">
      <c r="A23" s="69"/>
      <c r="B23" s="100"/>
      <c r="C23" s="101" t="s">
        <v>11</v>
      </c>
      <c r="D23" s="102"/>
      <c r="E23" s="36"/>
      <c r="F23" s="64"/>
      <c r="G23" s="14">
        <f>SUM(G9:G22)</f>
        <v>161884.8</v>
      </c>
      <c r="H23" s="103"/>
      <c r="I23" s="69"/>
      <c r="J23" s="69"/>
      <c r="K23" s="19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2:28" ht="19.5" thickBot="1">
      <c r="B24" s="104"/>
      <c r="C24" s="105"/>
      <c r="D24" s="106" t="s">
        <v>0</v>
      </c>
      <c r="E24" s="38"/>
      <c r="F24" s="38"/>
      <c r="G24" s="105"/>
      <c r="H24" s="107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 ht="18.75">
      <c r="B25" s="65"/>
      <c r="C25" s="65"/>
      <c r="D25" s="40" t="s">
        <v>0</v>
      </c>
      <c r="E25" s="65"/>
      <c r="F25" s="66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 ht="18.75">
      <c r="B26" s="65"/>
      <c r="C26" s="65"/>
      <c r="D26" s="40"/>
      <c r="E26" s="40"/>
      <c r="F26" s="40"/>
      <c r="G26" s="4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</row>
    <row r="27" spans="2:28" ht="18.75">
      <c r="B27" s="65"/>
      <c r="C27" s="65"/>
      <c r="D27" s="65"/>
      <c r="E27" s="65"/>
      <c r="F27" s="66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 ht="18.75">
      <c r="B28" s="65"/>
      <c r="C28" s="65"/>
      <c r="D28" s="65"/>
      <c r="E28" s="65"/>
      <c r="F28" s="66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2:28" ht="18.75">
      <c r="B29" s="65"/>
      <c r="C29" s="65"/>
      <c r="D29" s="65"/>
      <c r="E29" s="65"/>
      <c r="F29" s="66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 ht="18.75">
      <c r="B30" s="65"/>
      <c r="C30" s="65"/>
      <c r="D30" s="65"/>
      <c r="E30" s="65"/>
      <c r="F30" s="66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 ht="18.75">
      <c r="B31" s="65"/>
      <c r="C31" s="65"/>
      <c r="D31" s="65"/>
      <c r="E31" s="65"/>
      <c r="F31" s="66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 ht="18.75">
      <c r="B32" s="65"/>
      <c r="C32" s="65"/>
      <c r="D32" s="65"/>
      <c r="E32" s="65"/>
      <c r="F32" s="66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 ht="18.75">
      <c r="B33" s="65"/>
      <c r="C33" s="65"/>
      <c r="D33" s="65"/>
      <c r="E33" s="65"/>
      <c r="F33" s="66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2:28" ht="18.75">
      <c r="B34" s="65"/>
      <c r="C34" s="65"/>
      <c r="D34" s="65"/>
      <c r="E34" s="65"/>
      <c r="F34" s="66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</row>
    <row r="35" spans="2:28" ht="18.75">
      <c r="B35" s="65"/>
      <c r="C35" s="65"/>
      <c r="D35" s="65"/>
      <c r="E35" s="65"/>
      <c r="F35" s="66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2:28" ht="18.75">
      <c r="B36" s="65"/>
      <c r="C36" s="65"/>
      <c r="D36" s="65"/>
      <c r="E36" s="65"/>
      <c r="F36" s="66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8.75">
      <c r="B37" s="65"/>
      <c r="C37" s="65"/>
      <c r="D37" s="65"/>
      <c r="E37" s="65"/>
      <c r="F37" s="66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2:28" ht="18.75">
      <c r="B38" s="65"/>
      <c r="C38" s="65"/>
      <c r="D38" s="65"/>
      <c r="E38" s="65"/>
      <c r="F38" s="66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2:28" ht="18.75">
      <c r="B39" s="65"/>
      <c r="C39" s="65"/>
      <c r="D39" s="65"/>
      <c r="E39" s="65"/>
      <c r="F39" s="66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28" ht="18.75">
      <c r="B40" s="65"/>
      <c r="C40" s="65"/>
      <c r="D40" s="65"/>
      <c r="E40" s="65"/>
      <c r="F40" s="66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28" ht="18.75">
      <c r="B41" s="65"/>
      <c r="C41" s="65"/>
      <c r="D41" s="65"/>
      <c r="E41" s="65"/>
      <c r="F41" s="66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2:28" ht="18.75">
      <c r="B42" s="65"/>
      <c r="C42" s="65"/>
      <c r="D42" s="65"/>
      <c r="E42" s="65"/>
      <c r="F42" s="66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2:28" ht="18.75">
      <c r="B43" s="65"/>
      <c r="C43" s="65"/>
      <c r="D43" s="65"/>
      <c r="E43" s="65"/>
      <c r="F43" s="66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2:28" ht="18.75">
      <c r="B44" s="65"/>
      <c r="C44" s="65"/>
      <c r="D44" s="65"/>
      <c r="E44" s="65"/>
      <c r="F44" s="66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2:28" ht="18.75">
      <c r="B45" s="65"/>
      <c r="C45" s="65"/>
      <c r="D45" s="65"/>
      <c r="E45" s="65"/>
      <c r="F45" s="66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2:28" ht="18.75">
      <c r="B46" s="65"/>
      <c r="C46" s="65"/>
      <c r="D46" s="65"/>
      <c r="E46" s="65"/>
      <c r="F46" s="66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2:28" ht="18.75">
      <c r="B47" s="65"/>
      <c r="C47" s="65"/>
      <c r="D47" s="65"/>
      <c r="E47" s="65"/>
      <c r="F47" s="66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2:28" ht="18.75">
      <c r="B48" s="65"/>
      <c r="C48" s="65"/>
      <c r="D48" s="65"/>
      <c r="E48" s="65"/>
      <c r="F48" s="66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2:28" ht="18.75">
      <c r="B49" s="65"/>
      <c r="C49" s="65"/>
      <c r="D49" s="65"/>
      <c r="E49" s="65"/>
      <c r="F49" s="66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2:28" ht="18.75">
      <c r="B50" s="65"/>
      <c r="C50" s="65"/>
      <c r="D50" s="65"/>
      <c r="E50" s="65"/>
      <c r="F50" s="66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2:28" ht="18.75">
      <c r="B51" s="65"/>
      <c r="C51" s="65"/>
      <c r="D51" s="65"/>
      <c r="E51" s="65"/>
      <c r="F51" s="66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2:28" ht="18.75">
      <c r="B52" s="65"/>
      <c r="C52" s="65"/>
      <c r="D52" s="65"/>
      <c r="E52" s="65"/>
      <c r="F52" s="66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2:28" ht="18.75">
      <c r="B53" s="65"/>
      <c r="C53" s="65"/>
      <c r="D53" s="65"/>
      <c r="E53" s="65"/>
      <c r="F53" s="66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2:28" ht="18.75">
      <c r="B54" s="65"/>
      <c r="C54" s="65"/>
      <c r="D54" s="65"/>
      <c r="E54" s="65"/>
      <c r="F54" s="66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2:28" ht="18.75">
      <c r="B55" s="65"/>
      <c r="C55" s="65"/>
      <c r="D55" s="65"/>
      <c r="E55" s="65"/>
      <c r="F55" s="66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2:28" ht="18.75">
      <c r="B56" s="65"/>
      <c r="C56" s="65"/>
      <c r="D56" s="65"/>
      <c r="E56" s="65"/>
      <c r="F56" s="66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2:28" ht="18.75">
      <c r="B57" s="65"/>
      <c r="C57" s="65"/>
      <c r="D57" s="65"/>
      <c r="E57" s="65"/>
      <c r="F57" s="66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2:28" ht="18.75">
      <c r="B58" s="65"/>
      <c r="C58" s="65"/>
      <c r="D58" s="65"/>
      <c r="E58" s="65"/>
      <c r="F58" s="66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2:28" ht="18.75">
      <c r="B59" s="65"/>
      <c r="C59" s="65"/>
      <c r="D59" s="65"/>
      <c r="E59" s="65"/>
      <c r="F59" s="66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2:28" ht="18.75">
      <c r="B60" s="65"/>
      <c r="C60" s="65"/>
      <c r="D60" s="65"/>
      <c r="E60" s="65"/>
      <c r="F60" s="66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2:28" ht="18.75">
      <c r="B61" s="65"/>
      <c r="C61" s="65"/>
      <c r="D61" s="65"/>
      <c r="E61" s="65"/>
      <c r="F61" s="66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2:28" ht="18.75">
      <c r="B62" s="65"/>
      <c r="C62" s="65"/>
      <c r="D62" s="65"/>
      <c r="E62" s="65"/>
      <c r="F62" s="66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2:28" ht="18.75">
      <c r="B63" s="65"/>
      <c r="C63" s="65"/>
      <c r="D63" s="65"/>
      <c r="E63" s="65"/>
      <c r="F63" s="66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2:28" ht="18.75">
      <c r="B64" s="65"/>
      <c r="C64" s="65"/>
      <c r="D64" s="65"/>
      <c r="E64" s="65"/>
      <c r="F64" s="66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2:28" ht="18.75">
      <c r="B65" s="65"/>
      <c r="C65" s="65"/>
      <c r="D65" s="65"/>
      <c r="E65" s="65"/>
      <c r="F65" s="66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7:28" ht="18.75"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7:28" ht="18.75"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</row>
    <row r="68" spans="7:28" ht="18.75"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7:28" ht="18.75"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7:28" ht="18.75"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7:28" ht="18.75"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</row>
    <row r="72" spans="7:28" ht="18.75"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7:28" ht="18.75"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</row>
    <row r="74" spans="7:28" ht="18.75"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</row>
    <row r="75" spans="8:28" ht="18.75"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</row>
    <row r="76" spans="8:28" ht="18.75"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</row>
    <row r="77" spans="8:28" ht="18.75"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  <row r="78" spans="8:28" ht="18.75"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8:28" ht="18.75"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</row>
    <row r="80" spans="8:28" ht="18.75"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</row>
    <row r="81" spans="8:28" ht="18.75"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</row>
    <row r="82" spans="8:28" ht="18.75"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</row>
    <row r="83" spans="8:28" ht="18.75"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8:28" ht="18.75"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8:28" ht="18.75"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8:28" ht="18.75"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8:28" ht="18.75"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8:28" ht="18.75"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</row>
    <row r="89" spans="8:28" ht="18.75"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</row>
    <row r="90" spans="8:28" ht="18.75"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</row>
  </sheetData>
  <mergeCells count="2">
    <mergeCell ref="C6:G6"/>
    <mergeCell ref="A1:I1"/>
  </mergeCells>
  <printOptions horizontalCentered="1"/>
  <pageMargins left="0.5" right="0.5" top="1" bottom="0.75" header="0.5" footer="0.5"/>
  <pageSetup horizontalDpi="300" verticalDpi="300" orientation="landscape" scale="95" r:id="rId2"/>
  <headerFooter alignWithMargins="0">
    <oddHeader>&amp;C&amp;"Arial,Bold"&amp;18Application Description</oddHeader>
    <oddFooter>&amp;L&amp;"Arial,Bold"&amp;10Proposal 10xxxx
&amp;C&amp;"Arial,Bold"&amp;10Page 7 of 9&amp;"Times New Roman,Regular"
The information contained herein is proprietary and confidential, and should not be shared outside "nickname"&amp;R&amp;"Arial,Bold"&amp;10&amp;D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 Your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ROI Calculato - Cost Justifcation Spreadsheet</dc:title>
  <dc:subject/>
  <dc:creator>Save Your Factory</dc:creator>
  <cp:keywords/>
  <dc:description/>
  <cp:lastModifiedBy>Don Fitchett</cp:lastModifiedBy>
  <cp:lastPrinted>2002-04-02T17:23:49Z</cp:lastPrinted>
  <dcterms:created xsi:type="dcterms:W3CDTF">1997-07-11T06:05:58Z</dcterms:created>
  <dcterms:modified xsi:type="dcterms:W3CDTF">2006-03-30T02:16:30Z</dcterms:modified>
  <cp:category/>
  <cp:version/>
  <cp:contentType/>
  <cp:contentStatus/>
</cp:coreProperties>
</file>